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08" activeTab="0"/>
  </bookViews>
  <sheets>
    <sheet name="Tabelle1" sheetId="1" r:id="rId1"/>
    <sheet name="Tabelle2" sheetId="2" r:id="rId2"/>
    <sheet name="Tabelle3" sheetId="3" r:id="rId3"/>
  </sheets>
  <definedNames>
    <definedName name="_xlfn.BAHTTEXT" hidden="1">#NAME?</definedName>
    <definedName name="_xlfn.F.INV" hidden="1">#NAME?</definedName>
    <definedName name="_xlnm.Print_Area" localSheetId="0">'Tabelle1'!$A$1:$M$65</definedName>
  </definedNames>
  <calcPr fullCalcOnLoad="1"/>
</workbook>
</file>

<file path=xl/sharedStrings.xml><?xml version="1.0" encoding="utf-8"?>
<sst xmlns="http://schemas.openxmlformats.org/spreadsheetml/2006/main" count="255" uniqueCount="113">
  <si>
    <t>Bankart</t>
  </si>
  <si>
    <t>CHF Forderungen</t>
  </si>
  <si>
    <t>Edelmetalle</t>
  </si>
  <si>
    <t>gegenü. Kunden</t>
  </si>
  <si>
    <t>gegenü. Banken</t>
  </si>
  <si>
    <t>Finanzanlagen</t>
  </si>
  <si>
    <t>ohne Deckung</t>
  </si>
  <si>
    <t>mit Deckung</t>
  </si>
  <si>
    <t>Hypothekarforder.</t>
  </si>
  <si>
    <t>auf Zeit</t>
  </si>
  <si>
    <t>Beteiligungen</t>
  </si>
  <si>
    <t>und Banken</t>
  </si>
  <si>
    <t>Immobilien</t>
  </si>
  <si>
    <t>CHF Verpflicht.</t>
  </si>
  <si>
    <t>Kassenobligationen</t>
  </si>
  <si>
    <t xml:space="preserve">Anleihen und </t>
  </si>
  <si>
    <t>Pfandbriefdarlehen</t>
  </si>
  <si>
    <t>Geldschöpfung</t>
  </si>
  <si>
    <t>./. CHF Verpfl.</t>
  </si>
  <si>
    <t>Bilanz-</t>
  </si>
  <si>
    <t>summe</t>
  </si>
  <si>
    <t>in Mio. SFr.</t>
  </si>
  <si>
    <t>Verhältnis Geldschöpfung zu Geldstilllegung</t>
  </si>
  <si>
    <t>(Geldschöpfung)</t>
  </si>
  <si>
    <t>(Geldstillegung)</t>
  </si>
  <si>
    <t xml:space="preserve">Im Folgenden wird nur der SFr. berücksichtigt und keine Kredite oder Anlagen in Auslandswährungen oder Edelmetallen. </t>
  </si>
  <si>
    <t>in % der Bilanz</t>
  </si>
  <si>
    <t xml:space="preserve">in Prozent. </t>
  </si>
  <si>
    <t xml:space="preserve">entstanden sind. </t>
  </si>
  <si>
    <t>auf Zeit, die</t>
  </si>
  <si>
    <t>durch Geldschöp-</t>
  </si>
  <si>
    <t>fung entstanden</t>
  </si>
  <si>
    <t>CHF Ford. auf Zeit</t>
  </si>
  <si>
    <r>
      <t xml:space="preserve">die </t>
    </r>
    <r>
      <rPr>
        <b/>
        <sz val="10"/>
        <rFont val="Arial"/>
        <family val="2"/>
      </rPr>
      <t>nicht</t>
    </r>
    <r>
      <rPr>
        <sz val="10"/>
        <rFont val="Arial"/>
        <family val="2"/>
      </rPr>
      <t xml:space="preserve"> durch</t>
    </r>
  </si>
  <si>
    <t>1) Aktiven Inland</t>
  </si>
  <si>
    <t>2) Aktiven Inland</t>
  </si>
  <si>
    <t>3) Aktiven Inland</t>
  </si>
  <si>
    <t>4) Aktiven Inland</t>
  </si>
  <si>
    <t>5) Aktiven Ausland</t>
  </si>
  <si>
    <t>6) Aktiven Ausland</t>
  </si>
  <si>
    <t>7) Aktiven Ausland</t>
  </si>
  <si>
    <t>8) Aktiven Ausland</t>
  </si>
  <si>
    <t>9) CHF Wertschriften</t>
  </si>
  <si>
    <t>10) Gesamt</t>
  </si>
  <si>
    <t>11) in % der</t>
  </si>
  <si>
    <t>12) Bilanz-</t>
  </si>
  <si>
    <t>13) Passiven Inland</t>
  </si>
  <si>
    <t>14) Passiven Inland</t>
  </si>
  <si>
    <t>15) Passiven Inland</t>
  </si>
  <si>
    <t>16) Passiven Inland</t>
  </si>
  <si>
    <t>17) Passiven Inland</t>
  </si>
  <si>
    <t>22) Gesamt</t>
  </si>
  <si>
    <t>23) in % der</t>
  </si>
  <si>
    <t>24) Summe</t>
  </si>
  <si>
    <t>25) Abzüglich</t>
  </si>
  <si>
    <t>26) Summe</t>
  </si>
  <si>
    <t>27) Summe</t>
  </si>
  <si>
    <t>29) Anteil an</t>
  </si>
  <si>
    <t xml:space="preserve">Diese Auswertung zeigt, dass das Verhältnis zwischen Geldschöpfung und Geldstilllegung bei den verschiedenen Bankengruppen sehr unterschiedlich ist.  </t>
  </si>
  <si>
    <t xml:space="preserve">CHF-Forderungen minus CHF-Verbindlichkeiten minus den Sichteinlagen lt. SNB Statistik = Forderungen, die nicht durch Geldschöpfung entstanden sind. </t>
  </si>
  <si>
    <t xml:space="preserve">Fast alle Kredite, Finanzanlagen, Beteiligungen und Immobilien werden von Banken durch neu geschöpftes Buchgeld finanziert, womit sich die Geldmenge erhöht. Wenn Banken Spar- und Anlagegelder von Kunden annehmen, wird Geld stillgelegt und </t>
  </si>
  <si>
    <t>damit die Geldmenge M1 wieder reduziert. Der Unterschied zwischen Krediten, Finanz- und Sachanlagen (Geldschöpfung) abzüglich der Spargelder auf Zeit (Geldstilllegung) ergibt das elektronische Buchgeld der Banken (Sichteinlagen).</t>
  </si>
  <si>
    <t xml:space="preserve">Finanzanlagen und Beteiligungen entstehen in geringem Umfange auch durch Krediteverträge ohne Geldfluss und höhere Bewertungen (z.B. aufgrund Aktienkurssteigerungen). Dies ist in der Spalte 25) abgezogen und so berechnet:  </t>
  </si>
  <si>
    <t xml:space="preserve">Nicht berücksichtigt wurden die Transaktionskonten. Diese werden zwar in der liquiden Geldmenge M1 erfasst, in der Bankenstatistik aber als Forderungen auf Zeit, so dass keine stimmige Datenbasis vorhanden ist. </t>
  </si>
  <si>
    <t>ist Sichteinlagen</t>
  </si>
  <si>
    <t>28) CHF Ford.</t>
  </si>
  <si>
    <t>30) CHF Ford.</t>
  </si>
  <si>
    <t>im Verhältnis</t>
  </si>
  <si>
    <t>zu CHF Verpfl.</t>
  </si>
  <si>
    <t xml:space="preserve">  Fazit: </t>
  </si>
  <si>
    <t xml:space="preserve">  Das Verhältnis der Geldschöpfung zur Geldstillegung durch Sparanlagen ist nach</t>
  </si>
  <si>
    <t xml:space="preserve">  Refinanzierungskosten, denn Sparkonten müssen höher verzinst werden.</t>
  </si>
  <si>
    <t xml:space="preserve">  nach der Vollgeldumstellung die Kreditvergaben weitgehend durch Spargelder finanzieren. </t>
  </si>
  <si>
    <t xml:space="preserve">  Mit Vollgeld wird deren vorsichtiges Geschäftsmodell belohnt. Dagegen werden sich die </t>
  </si>
  <si>
    <t xml:space="preserve">  Grossbanken mit Vollgeld stärker um die Vorfinanzierung kümmern müssen. Das ist </t>
  </si>
  <si>
    <t xml:space="preserve">  möglich durch ein verstärktes Anwerben von Spargeldern, Kredite vom Geldmarkt oder </t>
  </si>
  <si>
    <t xml:space="preserve">  bei der SNB. </t>
  </si>
  <si>
    <t>Aktiven, 31.12.2016</t>
  </si>
  <si>
    <t>Alle Banken</t>
  </si>
  <si>
    <t>Kantonalbanken</t>
  </si>
  <si>
    <t>Grossbanken</t>
  </si>
  <si>
    <t>Regionalbanken und Sparkassen</t>
  </si>
  <si>
    <t>Raiffeisenbanken</t>
  </si>
  <si>
    <t>Börsenbanken</t>
  </si>
  <si>
    <t>andere Banken (incl. Postfinance)</t>
  </si>
  <si>
    <t>Privatbankiers</t>
  </si>
  <si>
    <t>Ausländische Banken</t>
  </si>
  <si>
    <t>Ausländisch beherrschte Banken</t>
  </si>
  <si>
    <t>Filialen ausländischer Banken</t>
  </si>
  <si>
    <t>Passiven, 31.12.2016</t>
  </si>
  <si>
    <t>In- und Ausland</t>
  </si>
  <si>
    <t>CHF</t>
  </si>
  <si>
    <t>Sachanlagen</t>
  </si>
  <si>
    <t>Handelsgeschäft</t>
  </si>
  <si>
    <t>Geldmarktpapiere, Aktien, Edelmetalle</t>
  </si>
  <si>
    <t>Obligationen, Kollektivanlagen</t>
  </si>
  <si>
    <t>und Ausland</t>
  </si>
  <si>
    <t>auf Zeit, kündbar</t>
  </si>
  <si>
    <t>mit Restlaufzeit</t>
  </si>
  <si>
    <t>Vorsorgegelder</t>
  </si>
  <si>
    <t>Wieviel Franken schöpfen einzelne Bankengruppen im Verhältnis zu Spareinlagen? (Stand 31.12.2016)</t>
  </si>
  <si>
    <t>Quelle: Datenportal der Schweizerischen Nationalbank, https://data.snb.ch</t>
  </si>
  <si>
    <t xml:space="preserve">  Bankengruppe sehr unterschiedlich. Bei den Kantonalbanken stehen allen Krediten</t>
  </si>
  <si>
    <t xml:space="preserve">  und Finanzanlagen 80 % auf Zeit angelegte Spareinlagen von Kunden gegenüber,</t>
  </si>
  <si>
    <t xml:space="preserve">  bei den Grossbanken (UBS und CS) dagegen nur 54%. Entsprechend mehr </t>
  </si>
  <si>
    <t xml:space="preserve">  profitieren die Grossbanken von der Geldschöpfung. Wenn Kantonalbanken 100% </t>
  </si>
  <si>
    <t xml:space="preserve">  neu geschöpfte Gelder dem Geldkreislauf zuführen, so legen sie gleichzeitig 80% wieder </t>
  </si>
  <si>
    <t>Thomas Mayer, thomas.mayer@vollgeld-initiative.ch, 11.8.2017</t>
  </si>
  <si>
    <t>in 9) addiert</t>
  </si>
  <si>
    <t xml:space="preserve">  still, die Grossbanken dagegen nur 54%. Entsprechend haben Grossbanken geringere </t>
  </si>
  <si>
    <t xml:space="preserve">  Die bei Kantonalbanken angelegten Spargelder entsprechen also </t>
  </si>
  <si>
    <t xml:space="preserve">  fast dem Volumen ihrer ausstehenden Kredite. Damit könnten diese </t>
  </si>
  <si>
    <t xml:space="preserve">  Auch viele Sparkassen und Raiffeisen werden die Vollgeldumstellung kaum merken. 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</si>
</sst>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43">
    <font>
      <sz val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28" fillId="0" borderId="0" applyNumberFormat="0" applyFill="0" applyBorder="0" applyAlignment="0" applyProtection="0"/>
    <xf numFmtId="41" fontId="0" fillId="0" borderId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0" xfId="0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33" borderId="13" xfId="0" applyFont="1" applyFill="1" applyBorder="1" applyAlignment="1">
      <alignment/>
    </xf>
    <xf numFmtId="164" fontId="0" fillId="33" borderId="13" xfId="0" applyNumberFormat="1" applyFill="1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164" fontId="0" fillId="0" borderId="14" xfId="0" applyNumberFormat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3" xfId="0" applyFont="1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Fill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Border="1" applyAlignment="1">
      <alignment/>
    </xf>
    <xf numFmtId="0" fontId="0" fillId="0" borderId="17" xfId="0" applyFont="1" applyBorder="1" applyAlignment="1">
      <alignment/>
    </xf>
    <xf numFmtId="0" fontId="0" fillId="34" borderId="12" xfId="0" applyFont="1" applyFill="1" applyBorder="1" applyAlignment="1">
      <alignment/>
    </xf>
    <xf numFmtId="3" fontId="0" fillId="33" borderId="13" xfId="0" applyNumberFormat="1" applyFont="1" applyFill="1" applyBorder="1" applyAlignment="1">
      <alignment/>
    </xf>
    <xf numFmtId="0" fontId="4" fillId="0" borderId="11" xfId="0" applyFont="1" applyBorder="1" applyAlignment="1">
      <alignment/>
    </xf>
    <xf numFmtId="3" fontId="0" fillId="35" borderId="13" xfId="0" applyNumberFormat="1" applyFont="1" applyFill="1" applyBorder="1" applyAlignment="1">
      <alignment/>
    </xf>
    <xf numFmtId="3" fontId="0" fillId="35" borderId="14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3" fontId="0" fillId="36" borderId="13" xfId="0" applyNumberFormat="1" applyFill="1" applyBorder="1" applyAlignment="1">
      <alignment/>
    </xf>
    <xf numFmtId="3" fontId="0" fillId="37" borderId="13" xfId="0" applyNumberFormat="1" applyFont="1" applyFill="1" applyBorder="1" applyAlignment="1">
      <alignment/>
    </xf>
    <xf numFmtId="3" fontId="0" fillId="38" borderId="13" xfId="0" applyNumberFormat="1" applyFont="1" applyFill="1" applyBorder="1" applyAlignment="1">
      <alignment/>
    </xf>
    <xf numFmtId="3" fontId="0" fillId="38" borderId="14" xfId="0" applyNumberFormat="1" applyFont="1" applyFill="1" applyBorder="1" applyAlignment="1">
      <alignment/>
    </xf>
    <xf numFmtId="0" fontId="0" fillId="34" borderId="0" xfId="0" applyFill="1" applyAlignment="1">
      <alignment/>
    </xf>
    <xf numFmtId="3" fontId="0" fillId="39" borderId="13" xfId="0" applyNumberFormat="1" applyFont="1" applyFill="1" applyBorder="1" applyAlignment="1">
      <alignment/>
    </xf>
    <xf numFmtId="3" fontId="0" fillId="35" borderId="13" xfId="0" applyNumberFormat="1" applyFill="1" applyBorder="1" applyAlignment="1">
      <alignment/>
    </xf>
    <xf numFmtId="3" fontId="0" fillId="36" borderId="14" xfId="0" applyNumberFormat="1" applyFill="1" applyBorder="1" applyAlignment="1">
      <alignment/>
    </xf>
    <xf numFmtId="9" fontId="0" fillId="33" borderId="13" xfId="0" applyNumberFormat="1" applyFill="1" applyBorder="1" applyAlignment="1">
      <alignment horizontal="center"/>
    </xf>
    <xf numFmtId="9" fontId="0" fillId="33" borderId="14" xfId="0" applyNumberFormat="1" applyFill="1" applyBorder="1" applyAlignment="1">
      <alignment horizontal="center"/>
    </xf>
    <xf numFmtId="9" fontId="4" fillId="40" borderId="13" xfId="0" applyNumberFormat="1" applyFont="1" applyFill="1" applyBorder="1" applyAlignment="1">
      <alignment horizontal="center"/>
    </xf>
    <xf numFmtId="9" fontId="4" fillId="40" borderId="14" xfId="0" applyNumberFormat="1" applyFont="1" applyFill="1" applyBorder="1" applyAlignment="1">
      <alignment horizontal="center"/>
    </xf>
    <xf numFmtId="0" fontId="0" fillId="34" borderId="17" xfId="0" applyFill="1" applyBorder="1" applyAlignment="1">
      <alignment/>
    </xf>
    <xf numFmtId="0" fontId="0" fillId="35" borderId="20" xfId="0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5" borderId="21" xfId="0" applyFont="1" applyFill="1" applyBorder="1" applyAlignment="1">
      <alignment/>
    </xf>
    <xf numFmtId="0" fontId="0" fillId="35" borderId="22" xfId="0" applyFont="1" applyFill="1" applyBorder="1" applyAlignment="1">
      <alignment/>
    </xf>
    <xf numFmtId="0" fontId="0" fillId="34" borderId="16" xfId="0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0" fillId="34" borderId="16" xfId="0" applyFont="1" applyFill="1" applyBorder="1" applyAlignment="1">
      <alignment/>
    </xf>
    <xf numFmtId="9" fontId="0" fillId="34" borderId="16" xfId="0" applyNumberFormat="1" applyFill="1" applyBorder="1" applyAlignment="1">
      <alignment/>
    </xf>
    <xf numFmtId="3" fontId="0" fillId="0" borderId="16" xfId="0" applyNumberFormat="1" applyBorder="1" applyAlignment="1">
      <alignment/>
    </xf>
    <xf numFmtId="0" fontId="0" fillId="35" borderId="14" xfId="0" applyFont="1" applyFill="1" applyBorder="1" applyAlignment="1">
      <alignment/>
    </xf>
    <xf numFmtId="3" fontId="0" fillId="35" borderId="14" xfId="0" applyNumberFormat="1" applyFill="1" applyBorder="1" applyAlignment="1">
      <alignment/>
    </xf>
    <xf numFmtId="3" fontId="0" fillId="35" borderId="23" xfId="0" applyNumberFormat="1" applyFill="1" applyBorder="1" applyAlignment="1">
      <alignment/>
    </xf>
    <xf numFmtId="164" fontId="0" fillId="35" borderId="14" xfId="0" applyNumberFormat="1" applyFill="1" applyBorder="1" applyAlignment="1">
      <alignment/>
    </xf>
    <xf numFmtId="0" fontId="0" fillId="34" borderId="14" xfId="0" applyFill="1" applyBorder="1" applyAlignment="1">
      <alignment/>
    </xf>
    <xf numFmtId="3" fontId="0" fillId="34" borderId="14" xfId="0" applyNumberFormat="1" applyFill="1" applyBorder="1" applyAlignment="1">
      <alignment/>
    </xf>
    <xf numFmtId="164" fontId="0" fillId="34" borderId="14" xfId="0" applyNumberFormat="1" applyFill="1" applyBorder="1" applyAlignment="1">
      <alignment/>
    </xf>
    <xf numFmtId="0" fontId="0" fillId="35" borderId="15" xfId="0" applyFont="1" applyFill="1" applyBorder="1" applyAlignment="1">
      <alignment/>
    </xf>
    <xf numFmtId="3" fontId="0" fillId="35" borderId="15" xfId="0" applyNumberFormat="1" applyFill="1" applyBorder="1" applyAlignment="1">
      <alignment/>
    </xf>
    <xf numFmtId="3" fontId="0" fillId="35" borderId="24" xfId="0" applyNumberFormat="1" applyFill="1" applyBorder="1" applyAlignment="1">
      <alignment/>
    </xf>
    <xf numFmtId="164" fontId="0" fillId="35" borderId="15" xfId="0" applyNumberFormat="1" applyFill="1" applyBorder="1" applyAlignment="1">
      <alignment/>
    </xf>
    <xf numFmtId="3" fontId="0" fillId="37" borderId="25" xfId="0" applyNumberFormat="1" applyFill="1" applyBorder="1" applyAlignment="1">
      <alignment/>
    </xf>
    <xf numFmtId="3" fontId="0" fillId="36" borderId="11" xfId="0" applyNumberFormat="1" applyFill="1" applyBorder="1" applyAlignment="1">
      <alignment/>
    </xf>
    <xf numFmtId="3" fontId="0" fillId="37" borderId="18" xfId="0" applyNumberFormat="1" applyFill="1" applyBorder="1" applyAlignment="1">
      <alignment/>
    </xf>
    <xf numFmtId="164" fontId="0" fillId="36" borderId="13" xfId="0" applyNumberFormat="1" applyFill="1" applyBorder="1" applyAlignment="1">
      <alignment/>
    </xf>
    <xf numFmtId="0" fontId="0" fillId="36" borderId="13" xfId="0" applyFont="1" applyFill="1" applyBorder="1" applyAlignment="1">
      <alignment/>
    </xf>
    <xf numFmtId="3" fontId="0" fillId="36" borderId="14" xfId="0" applyNumberFormat="1" applyFont="1" applyFill="1" applyBorder="1" applyAlignment="1">
      <alignment/>
    </xf>
    <xf numFmtId="3" fontId="0" fillId="41" borderId="14" xfId="0" applyNumberFormat="1" applyFill="1" applyBorder="1" applyAlignment="1">
      <alignment/>
    </xf>
    <xf numFmtId="3" fontId="0" fillId="37" borderId="14" xfId="0" applyNumberFormat="1" applyFill="1" applyBorder="1" applyAlignment="1">
      <alignment/>
    </xf>
    <xf numFmtId="0" fontId="0" fillId="34" borderId="10" xfId="0" applyFill="1" applyBorder="1" applyAlignment="1">
      <alignment/>
    </xf>
    <xf numFmtId="3" fontId="0" fillId="34" borderId="23" xfId="0" applyNumberFormat="1" applyFill="1" applyBorder="1" applyAlignment="1">
      <alignment/>
    </xf>
    <xf numFmtId="3" fontId="0" fillId="41" borderId="18" xfId="0" applyNumberFormat="1" applyFill="1" applyBorder="1" applyAlignment="1">
      <alignment/>
    </xf>
    <xf numFmtId="3" fontId="0" fillId="41" borderId="13" xfId="0" applyNumberFormat="1" applyFill="1" applyBorder="1" applyAlignment="1">
      <alignment/>
    </xf>
    <xf numFmtId="3" fontId="0" fillId="39" borderId="14" xfId="0" applyNumberFormat="1" applyFont="1" applyFill="1" applyBorder="1" applyAlignment="1">
      <alignment/>
    </xf>
    <xf numFmtId="9" fontId="0" fillId="36" borderId="13" xfId="0" applyNumberFormat="1" applyFill="1" applyBorder="1" applyAlignment="1">
      <alignment horizontal="center"/>
    </xf>
    <xf numFmtId="3" fontId="0" fillId="0" borderId="0" xfId="0" applyNumberFormat="1" applyAlignment="1">
      <alignment/>
    </xf>
    <xf numFmtId="0" fontId="2" fillId="34" borderId="0" xfId="0" applyFont="1" applyFill="1" applyAlignment="1">
      <alignment/>
    </xf>
    <xf numFmtId="0" fontId="0" fillId="34" borderId="11" xfId="0" applyFont="1" applyFill="1" applyBorder="1" applyAlignment="1">
      <alignment/>
    </xf>
    <xf numFmtId="0" fontId="0" fillId="35" borderId="13" xfId="0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8"/>
  <sheetViews>
    <sheetView tabSelected="1" zoomScale="80" zoomScaleNormal="80" zoomScaleSheetLayoutView="64" zoomScalePageLayoutView="48" workbookViewId="0" topLeftCell="A43">
      <selection activeCell="J61" sqref="J61"/>
    </sheetView>
  </sheetViews>
  <sheetFormatPr defaultColWidth="11.421875" defaultRowHeight="12.75"/>
  <cols>
    <col min="1" max="1" width="36.421875" style="0" customWidth="1"/>
    <col min="2" max="2" width="17.140625" style="0" customWidth="1"/>
    <col min="3" max="5" width="17.28125" style="0" customWidth="1"/>
    <col min="6" max="9" width="17.7109375" style="0" customWidth="1"/>
    <col min="10" max="11" width="16.8515625" style="0" customWidth="1"/>
    <col min="12" max="12" width="11.57421875" style="0" customWidth="1"/>
    <col min="13" max="14" width="13.28125" style="0" customWidth="1"/>
    <col min="15" max="15" width="36.421875" style="0" customWidth="1"/>
    <col min="16" max="16" width="15.7109375" style="0" customWidth="1"/>
    <col min="17" max="17" width="15.00390625" style="0" customWidth="1"/>
    <col min="18" max="18" width="18.00390625" style="0" customWidth="1"/>
    <col min="19" max="19" width="16.7109375" style="0" customWidth="1"/>
  </cols>
  <sheetData>
    <row r="1" spans="1:15" ht="20.25">
      <c r="A1" s="12" t="s">
        <v>100</v>
      </c>
      <c r="J1" t="s">
        <v>107</v>
      </c>
      <c r="O1" s="12"/>
    </row>
    <row r="2" spans="1:15" s="14" customFormat="1" ht="6" customHeight="1">
      <c r="A2" s="15"/>
      <c r="B2" s="16"/>
      <c r="C2" s="16"/>
      <c r="D2" s="16"/>
      <c r="E2" s="16"/>
      <c r="F2" s="16"/>
      <c r="G2" s="16"/>
      <c r="H2" s="16"/>
      <c r="I2" s="16"/>
      <c r="J2" s="16"/>
      <c r="K2" s="16"/>
      <c r="O2" s="15"/>
    </row>
    <row r="3" ht="12.75">
      <c r="A3" t="s">
        <v>60</v>
      </c>
    </row>
    <row r="4" ht="12.75">
      <c r="A4" t="s">
        <v>61</v>
      </c>
    </row>
    <row r="5" ht="12.75">
      <c r="A5" t="s">
        <v>58</v>
      </c>
    </row>
    <row r="6" ht="12.75">
      <c r="A6" t="s">
        <v>25</v>
      </c>
    </row>
    <row r="7" ht="12.75">
      <c r="A7" t="s">
        <v>62</v>
      </c>
    </row>
    <row r="8" ht="12.75">
      <c r="A8" t="s">
        <v>59</v>
      </c>
    </row>
    <row r="9" ht="12.75">
      <c r="A9" t="s">
        <v>63</v>
      </c>
    </row>
    <row r="10" spans="1:15" s="22" customFormat="1" ht="12.75">
      <c r="A10" s="1" t="s">
        <v>101</v>
      </c>
      <c r="O10" s="1"/>
    </row>
    <row r="11" spans="1:15" s="14" customFormat="1" ht="9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O11" s="15"/>
    </row>
    <row r="12" spans="1:19" s="4" customFormat="1" ht="12.75">
      <c r="A12" s="34" t="s">
        <v>77</v>
      </c>
      <c r="B12" s="19" t="s">
        <v>34</v>
      </c>
      <c r="C12" s="19" t="s">
        <v>35</v>
      </c>
      <c r="D12" s="19" t="s">
        <v>36</v>
      </c>
      <c r="E12" s="19" t="s">
        <v>37</v>
      </c>
      <c r="F12" s="19" t="s">
        <v>38</v>
      </c>
      <c r="G12" s="19" t="s">
        <v>39</v>
      </c>
      <c r="H12" s="19" t="s">
        <v>40</v>
      </c>
      <c r="I12" s="19" t="s">
        <v>41</v>
      </c>
      <c r="J12" s="3" t="s">
        <v>42</v>
      </c>
      <c r="K12" s="29" t="s">
        <v>43</v>
      </c>
      <c r="L12" s="3" t="s">
        <v>44</v>
      </c>
      <c r="M12" s="19" t="s">
        <v>45</v>
      </c>
      <c r="N12" s="3"/>
      <c r="O12" s="34" t="s">
        <v>77</v>
      </c>
      <c r="P12" s="4" t="s">
        <v>108</v>
      </c>
      <c r="Q12" s="4" t="s">
        <v>108</v>
      </c>
      <c r="R12" s="4" t="s">
        <v>108</v>
      </c>
      <c r="S12" s="4" t="s">
        <v>108</v>
      </c>
    </row>
    <row r="13" spans="1:19" s="2" customFormat="1" ht="12.75">
      <c r="A13" s="17"/>
      <c r="B13" s="2" t="s">
        <v>1</v>
      </c>
      <c r="C13" s="2" t="s">
        <v>1</v>
      </c>
      <c r="D13" s="2" t="s">
        <v>1</v>
      </c>
      <c r="E13" s="2" t="s">
        <v>1</v>
      </c>
      <c r="F13" s="2" t="s">
        <v>1</v>
      </c>
      <c r="G13" s="2" t="s">
        <v>1</v>
      </c>
      <c r="H13" s="2" t="s">
        <v>1</v>
      </c>
      <c r="I13" s="2" t="s">
        <v>1</v>
      </c>
      <c r="J13" s="17" t="s">
        <v>2</v>
      </c>
      <c r="K13" s="30" t="s">
        <v>1</v>
      </c>
      <c r="L13" s="31" t="s">
        <v>19</v>
      </c>
      <c r="M13" s="18" t="s">
        <v>20</v>
      </c>
      <c r="N13" s="14"/>
      <c r="O13" s="17"/>
      <c r="S13" s="2" t="s">
        <v>91</v>
      </c>
    </row>
    <row r="14" spans="1:19" s="2" customFormat="1" ht="12.75">
      <c r="A14" s="17"/>
      <c r="B14" s="2" t="s">
        <v>3</v>
      </c>
      <c r="C14" s="2" t="s">
        <v>3</v>
      </c>
      <c r="D14" s="2" t="s">
        <v>3</v>
      </c>
      <c r="E14" s="2" t="s">
        <v>4</v>
      </c>
      <c r="F14" s="2" t="s">
        <v>3</v>
      </c>
      <c r="G14" s="2" t="s">
        <v>3</v>
      </c>
      <c r="H14" s="2" t="s">
        <v>3</v>
      </c>
      <c r="I14" s="2" t="s">
        <v>4</v>
      </c>
      <c r="J14" s="17" t="s">
        <v>5</v>
      </c>
      <c r="K14" s="30" t="s">
        <v>3</v>
      </c>
      <c r="L14" s="2" t="s">
        <v>20</v>
      </c>
      <c r="M14" s="2" t="s">
        <v>21</v>
      </c>
      <c r="N14" s="17"/>
      <c r="O14" s="17"/>
      <c r="S14" s="2" t="s">
        <v>90</v>
      </c>
    </row>
    <row r="15" spans="1:19" s="2" customFormat="1" ht="12.75">
      <c r="A15" s="62"/>
      <c r="B15" s="2" t="s">
        <v>9</v>
      </c>
      <c r="C15" s="2" t="s">
        <v>9</v>
      </c>
      <c r="D15" s="2" t="s">
        <v>8</v>
      </c>
      <c r="E15" s="2" t="s">
        <v>9</v>
      </c>
      <c r="F15" s="2" t="s">
        <v>9</v>
      </c>
      <c r="G15" s="2" t="s">
        <v>9</v>
      </c>
      <c r="H15" s="2" t="s">
        <v>8</v>
      </c>
      <c r="I15" s="2" t="s">
        <v>9</v>
      </c>
      <c r="J15" s="17" t="s">
        <v>10</v>
      </c>
      <c r="K15" s="30" t="s">
        <v>11</v>
      </c>
      <c r="N15" s="17"/>
      <c r="O15" s="62"/>
      <c r="P15" s="2" t="s">
        <v>91</v>
      </c>
      <c r="Q15" s="2" t="s">
        <v>91</v>
      </c>
      <c r="R15" s="2" t="s">
        <v>91</v>
      </c>
      <c r="S15" s="2" t="s">
        <v>93</v>
      </c>
    </row>
    <row r="16" spans="1:19" s="2" customFormat="1" ht="12.75">
      <c r="A16" s="17"/>
      <c r="B16" s="2" t="s">
        <v>6</v>
      </c>
      <c r="C16" s="2" t="s">
        <v>7</v>
      </c>
      <c r="D16" s="2" t="s">
        <v>21</v>
      </c>
      <c r="E16" s="2" t="s">
        <v>21</v>
      </c>
      <c r="F16" s="2" t="s">
        <v>6</v>
      </c>
      <c r="G16" s="2" t="s">
        <v>7</v>
      </c>
      <c r="H16" s="2" t="s">
        <v>21</v>
      </c>
      <c r="I16" s="2" t="s">
        <v>21</v>
      </c>
      <c r="J16" s="17" t="s">
        <v>12</v>
      </c>
      <c r="K16" s="30" t="s">
        <v>9</v>
      </c>
      <c r="N16" s="17"/>
      <c r="O16" s="17"/>
      <c r="P16" s="2" t="s">
        <v>90</v>
      </c>
      <c r="Q16" s="2" t="s">
        <v>90</v>
      </c>
      <c r="R16" s="2" t="s">
        <v>90</v>
      </c>
      <c r="S16" s="2" t="s">
        <v>94</v>
      </c>
    </row>
    <row r="17" spans="1:19" s="2" customFormat="1" ht="12.75">
      <c r="A17" s="17" t="s">
        <v>0</v>
      </c>
      <c r="B17" s="2" t="s">
        <v>21</v>
      </c>
      <c r="C17" s="2" t="s">
        <v>21</v>
      </c>
      <c r="F17" s="2" t="s">
        <v>21</v>
      </c>
      <c r="G17" s="2" t="s">
        <v>21</v>
      </c>
      <c r="J17" s="17" t="s">
        <v>21</v>
      </c>
      <c r="K17" s="30" t="s">
        <v>21</v>
      </c>
      <c r="N17" s="17"/>
      <c r="O17" s="17" t="s">
        <v>0</v>
      </c>
      <c r="P17" s="2" t="s">
        <v>5</v>
      </c>
      <c r="Q17" s="2" t="s">
        <v>10</v>
      </c>
      <c r="R17" s="2" t="s">
        <v>92</v>
      </c>
      <c r="S17" s="2" t="s">
        <v>95</v>
      </c>
    </row>
    <row r="18" spans="1:19" s="79" customFormat="1" ht="12.75">
      <c r="A18" s="79" t="s">
        <v>78</v>
      </c>
      <c r="B18" s="45">
        <v>76095</v>
      </c>
      <c r="C18" s="80">
        <v>45223</v>
      </c>
      <c r="D18" s="80">
        <v>948456</v>
      </c>
      <c r="E18" s="80">
        <v>30040</v>
      </c>
      <c r="F18" s="80">
        <v>2177</v>
      </c>
      <c r="G18" s="80">
        <v>10135</v>
      </c>
      <c r="H18" s="80">
        <v>2684</v>
      </c>
      <c r="I18" s="80">
        <v>7036</v>
      </c>
      <c r="J18" s="45">
        <f>P18+Q18+R18+S18</f>
        <v>237835</v>
      </c>
      <c r="K18" s="81">
        <f>SUM(B18:J18)</f>
        <v>1359681</v>
      </c>
      <c r="L18" s="6">
        <f>K18/M18</f>
        <v>0.43848923079006885</v>
      </c>
      <c r="M18" s="80">
        <v>3100831</v>
      </c>
      <c r="N18" s="80"/>
      <c r="O18" s="79" t="s">
        <v>78</v>
      </c>
      <c r="P18" s="80">
        <v>104025</v>
      </c>
      <c r="Q18" s="80">
        <v>93221</v>
      </c>
      <c r="R18" s="80">
        <v>19301</v>
      </c>
      <c r="S18" s="80">
        <v>21288</v>
      </c>
    </row>
    <row r="19" spans="1:19" s="63" customFormat="1" ht="12.75">
      <c r="A19" s="63" t="s">
        <v>79</v>
      </c>
      <c r="B19" s="68">
        <v>25358</v>
      </c>
      <c r="C19" s="8">
        <v>10804</v>
      </c>
      <c r="D19" s="8">
        <v>342737</v>
      </c>
      <c r="E19" s="8">
        <v>2907</v>
      </c>
      <c r="F19" s="8">
        <v>578</v>
      </c>
      <c r="G19" s="8">
        <v>650</v>
      </c>
      <c r="H19" s="8">
        <v>354</v>
      </c>
      <c r="I19" s="8">
        <v>140</v>
      </c>
      <c r="J19" s="64">
        <f>P19+Q19+R19+S19</f>
        <v>33003</v>
      </c>
      <c r="K19" s="81">
        <f aca="true" t="shared" si="0" ref="K19:K28">SUM(B19:J19)</f>
        <v>416531</v>
      </c>
      <c r="L19" s="9">
        <f aca="true" t="shared" si="1" ref="L19:L28">K19/M19</f>
        <v>0.7529061097443925</v>
      </c>
      <c r="M19" s="8">
        <v>553231</v>
      </c>
      <c r="N19" s="8"/>
      <c r="O19" s="36" t="s">
        <v>79</v>
      </c>
      <c r="P19" s="8">
        <v>22355</v>
      </c>
      <c r="Q19" s="8">
        <v>1728</v>
      </c>
      <c r="R19" s="8">
        <v>3132</v>
      </c>
      <c r="S19" s="8">
        <v>5788</v>
      </c>
    </row>
    <row r="20" spans="1:19" s="63" customFormat="1" ht="12.75">
      <c r="A20" s="63" t="s">
        <v>80</v>
      </c>
      <c r="B20" s="68">
        <v>18718</v>
      </c>
      <c r="C20" s="8">
        <v>15590</v>
      </c>
      <c r="D20" s="8">
        <v>260068</v>
      </c>
      <c r="E20" s="8">
        <v>13512</v>
      </c>
      <c r="F20" s="8">
        <v>1028</v>
      </c>
      <c r="G20" s="8">
        <v>4147</v>
      </c>
      <c r="H20" s="8">
        <v>145</v>
      </c>
      <c r="I20" s="8">
        <v>934</v>
      </c>
      <c r="J20" s="64">
        <f>P20+Q20+R20+S20</f>
        <v>108713</v>
      </c>
      <c r="K20" s="81">
        <f t="shared" si="0"/>
        <v>422855</v>
      </c>
      <c r="L20" s="9">
        <f t="shared" si="1"/>
        <v>0.29066034830713056</v>
      </c>
      <c r="M20" s="8">
        <v>1454808</v>
      </c>
      <c r="N20" s="8"/>
      <c r="O20" s="36" t="s">
        <v>80</v>
      </c>
      <c r="P20" s="8">
        <v>7088</v>
      </c>
      <c r="Q20" s="8">
        <v>86906</v>
      </c>
      <c r="R20" s="8">
        <v>7359</v>
      </c>
      <c r="S20" s="8">
        <v>7360</v>
      </c>
    </row>
    <row r="21" spans="1:19" s="63" customFormat="1" ht="12.75">
      <c r="A21" s="63" t="s">
        <v>81</v>
      </c>
      <c r="B21" s="68">
        <v>2314</v>
      </c>
      <c r="C21" s="8">
        <v>3607</v>
      </c>
      <c r="D21" s="8">
        <v>92475</v>
      </c>
      <c r="E21" s="8">
        <v>692</v>
      </c>
      <c r="F21" s="8">
        <v>4</v>
      </c>
      <c r="G21" s="8">
        <v>37</v>
      </c>
      <c r="H21" s="8">
        <v>57</v>
      </c>
      <c r="I21" s="64">
        <v>0</v>
      </c>
      <c r="J21" s="64">
        <f>P21+Q21+R21+S21</f>
        <v>4063</v>
      </c>
      <c r="K21" s="81">
        <f t="shared" si="0"/>
        <v>103249</v>
      </c>
      <c r="L21" s="9">
        <f t="shared" si="1"/>
        <v>0.8889969950319009</v>
      </c>
      <c r="M21" s="8">
        <v>116141</v>
      </c>
      <c r="N21" s="8"/>
      <c r="O21" s="36" t="s">
        <v>81</v>
      </c>
      <c r="P21" s="8">
        <v>2837</v>
      </c>
      <c r="Q21" s="8">
        <v>277</v>
      </c>
      <c r="R21" s="8">
        <v>932</v>
      </c>
      <c r="S21" s="8">
        <v>17</v>
      </c>
    </row>
    <row r="22" spans="1:19" s="63" customFormat="1" ht="12.75">
      <c r="A22" s="63" t="s">
        <v>82</v>
      </c>
      <c r="B22" s="68">
        <v>4251</v>
      </c>
      <c r="C22" s="8">
        <v>3191</v>
      </c>
      <c r="D22" s="8">
        <v>164887</v>
      </c>
      <c r="E22" s="8">
        <v>1230</v>
      </c>
      <c r="F22" s="8">
        <v>1</v>
      </c>
      <c r="G22" s="8">
        <v>25</v>
      </c>
      <c r="H22" s="64">
        <v>0</v>
      </c>
      <c r="I22" s="8">
        <v>1491</v>
      </c>
      <c r="J22" s="64">
        <f>P22+Q22+R22+S22</f>
        <v>11449</v>
      </c>
      <c r="K22" s="81">
        <f t="shared" si="0"/>
        <v>186525</v>
      </c>
      <c r="L22" s="9">
        <f t="shared" si="1"/>
        <v>0.8665022159043398</v>
      </c>
      <c r="M22" s="8">
        <v>215262</v>
      </c>
      <c r="N22" s="8"/>
      <c r="O22" s="36" t="s">
        <v>82</v>
      </c>
      <c r="P22" s="8">
        <v>6410</v>
      </c>
      <c r="Q22" s="8">
        <v>1378</v>
      </c>
      <c r="R22" s="8">
        <v>2527</v>
      </c>
      <c r="S22" s="8">
        <v>1134</v>
      </c>
    </row>
    <row r="23" spans="1:19" s="67" customFormat="1" ht="12.75">
      <c r="A23" s="67" t="s">
        <v>83</v>
      </c>
      <c r="B23" s="68">
        <v>1369</v>
      </c>
      <c r="C23" s="8">
        <v>5076</v>
      </c>
      <c r="D23" s="8">
        <v>9145</v>
      </c>
      <c r="E23" s="8">
        <v>3289</v>
      </c>
      <c r="F23" s="8">
        <v>70</v>
      </c>
      <c r="G23" s="8">
        <v>2481</v>
      </c>
      <c r="H23" s="8">
        <v>34</v>
      </c>
      <c r="I23" s="8">
        <v>99</v>
      </c>
      <c r="J23" s="64">
        <f>P23+Q23+R23+S23</f>
        <v>13803</v>
      </c>
      <c r="K23" s="80">
        <f t="shared" si="0"/>
        <v>35366</v>
      </c>
      <c r="L23" s="9">
        <f t="shared" si="1"/>
        <v>0.15628272829713427</v>
      </c>
      <c r="M23" s="8">
        <v>226295</v>
      </c>
      <c r="N23" s="8"/>
      <c r="O23" s="68" t="s">
        <v>83</v>
      </c>
      <c r="P23" s="8">
        <v>6116</v>
      </c>
      <c r="Q23" s="8">
        <v>467</v>
      </c>
      <c r="R23" s="8">
        <v>1940</v>
      </c>
      <c r="S23" s="8">
        <v>5280</v>
      </c>
    </row>
    <row r="24" spans="1:19" s="67" customFormat="1" ht="12.75">
      <c r="A24" s="67" t="s">
        <v>84</v>
      </c>
      <c r="B24" s="68">
        <v>22385</v>
      </c>
      <c r="C24" s="8">
        <v>2349</v>
      </c>
      <c r="D24" s="8">
        <v>55455</v>
      </c>
      <c r="E24" s="8">
        <v>4686</v>
      </c>
      <c r="F24" s="8">
        <v>91</v>
      </c>
      <c r="G24" s="8">
        <v>68</v>
      </c>
      <c r="H24" s="8">
        <v>165</v>
      </c>
      <c r="I24" s="68">
        <v>0</v>
      </c>
      <c r="J24" s="64">
        <f>P24+Q24+R24+S24</f>
        <v>55547</v>
      </c>
      <c r="K24" s="80">
        <f t="shared" si="0"/>
        <v>140746</v>
      </c>
      <c r="L24" s="9">
        <f t="shared" si="1"/>
        <v>0.684252745596593</v>
      </c>
      <c r="M24" s="8">
        <v>205693</v>
      </c>
      <c r="N24" s="8"/>
      <c r="O24" s="68" t="s">
        <v>84</v>
      </c>
      <c r="P24" s="8">
        <v>53357</v>
      </c>
      <c r="Q24" s="8">
        <v>255</v>
      </c>
      <c r="R24" s="8">
        <v>1764</v>
      </c>
      <c r="S24" s="8">
        <v>171</v>
      </c>
    </row>
    <row r="25" spans="1:19" s="70" customFormat="1" ht="12.75">
      <c r="A25" s="70" t="s">
        <v>85</v>
      </c>
      <c r="B25" s="68">
        <v>29</v>
      </c>
      <c r="C25" s="8">
        <v>173</v>
      </c>
      <c r="D25" s="8">
        <v>40</v>
      </c>
      <c r="E25" s="8">
        <v>22</v>
      </c>
      <c r="F25" s="8">
        <v>1</v>
      </c>
      <c r="G25" s="8">
        <v>37</v>
      </c>
      <c r="H25" s="8">
        <v>1</v>
      </c>
      <c r="I25" s="64">
        <v>0</v>
      </c>
      <c r="J25" s="64">
        <f>P25+Q25+R25+S25</f>
        <v>1316</v>
      </c>
      <c r="K25" s="81">
        <f>SUM(B25:J25)</f>
        <v>1619</v>
      </c>
      <c r="L25" s="9">
        <f t="shared" si="1"/>
        <v>0.2724671827667452</v>
      </c>
      <c r="M25" s="8">
        <v>5942</v>
      </c>
      <c r="N25" s="8"/>
      <c r="O25" s="36" t="s">
        <v>85</v>
      </c>
      <c r="P25" s="8">
        <v>902</v>
      </c>
      <c r="Q25" s="8">
        <v>80</v>
      </c>
      <c r="R25" s="8">
        <v>11</v>
      </c>
      <c r="S25" s="8">
        <v>323</v>
      </c>
    </row>
    <row r="26" spans="1:19" s="63" customFormat="1" ht="12.75">
      <c r="A26" s="63" t="s">
        <v>86</v>
      </c>
      <c r="B26" s="8">
        <v>1671</v>
      </c>
      <c r="C26" s="8">
        <v>4433</v>
      </c>
      <c r="D26" s="8">
        <v>23650</v>
      </c>
      <c r="E26" s="8">
        <v>3702</v>
      </c>
      <c r="F26" s="8">
        <v>404</v>
      </c>
      <c r="G26" s="8">
        <v>2690</v>
      </c>
      <c r="H26" s="8">
        <v>1928</v>
      </c>
      <c r="I26" s="8">
        <v>4371</v>
      </c>
      <c r="J26" s="64">
        <f>P26+Q26+R26+S26</f>
        <v>9943</v>
      </c>
      <c r="K26" s="81">
        <f>SUM(B26:J26)</f>
        <v>52792</v>
      </c>
      <c r="L26" s="9"/>
      <c r="M26" s="64"/>
      <c r="N26" s="64"/>
      <c r="O26" s="36" t="s">
        <v>86</v>
      </c>
      <c r="P26" s="8">
        <v>4960</v>
      </c>
      <c r="Q26" s="8">
        <v>2131</v>
      </c>
      <c r="R26" s="8">
        <v>1637</v>
      </c>
      <c r="S26" s="8">
        <v>1215</v>
      </c>
    </row>
    <row r="27" spans="1:19" s="67" customFormat="1" ht="12.75">
      <c r="A27" s="67" t="s">
        <v>87</v>
      </c>
      <c r="B27" s="8">
        <v>1188</v>
      </c>
      <c r="C27" s="8">
        <v>4296</v>
      </c>
      <c r="D27" s="8">
        <v>22851</v>
      </c>
      <c r="E27" s="8">
        <v>3701</v>
      </c>
      <c r="F27" s="8">
        <v>68</v>
      </c>
      <c r="G27" s="8">
        <v>2664</v>
      </c>
      <c r="H27" s="8">
        <v>1918</v>
      </c>
      <c r="I27" s="8">
        <v>4049</v>
      </c>
      <c r="J27" s="64">
        <f>P27+Q27+R27+S27</f>
        <v>9894</v>
      </c>
      <c r="K27" s="80">
        <f t="shared" si="0"/>
        <v>50629</v>
      </c>
      <c r="L27" s="9">
        <f t="shared" si="1"/>
        <v>0.20452690856501118</v>
      </c>
      <c r="M27" s="8">
        <v>247542</v>
      </c>
      <c r="N27" s="8"/>
      <c r="O27" s="68" t="s">
        <v>87</v>
      </c>
      <c r="P27" s="8">
        <v>4925</v>
      </c>
      <c r="Q27" s="8">
        <v>2131</v>
      </c>
      <c r="R27" s="8">
        <v>1623</v>
      </c>
      <c r="S27" s="8">
        <v>1215</v>
      </c>
    </row>
    <row r="28" spans="1:19" s="63" customFormat="1" ht="12.75">
      <c r="A28" s="63" t="s">
        <v>88</v>
      </c>
      <c r="B28" s="8">
        <v>484</v>
      </c>
      <c r="C28" s="8">
        <v>137</v>
      </c>
      <c r="D28" s="8">
        <v>799</v>
      </c>
      <c r="E28" s="8">
        <v>658</v>
      </c>
      <c r="F28" s="8">
        <v>336</v>
      </c>
      <c r="G28" s="8">
        <v>26</v>
      </c>
      <c r="H28" s="8">
        <v>10</v>
      </c>
      <c r="I28" s="8">
        <v>322</v>
      </c>
      <c r="J28" s="64">
        <f>P28+Q28+R28+S28</f>
        <v>49</v>
      </c>
      <c r="K28" s="81">
        <f t="shared" si="0"/>
        <v>2821</v>
      </c>
      <c r="L28" s="9">
        <f t="shared" si="1"/>
        <v>0.03715900259493921</v>
      </c>
      <c r="M28" s="8">
        <v>75917</v>
      </c>
      <c r="N28" s="8"/>
      <c r="O28" s="36" t="s">
        <v>88</v>
      </c>
      <c r="P28" s="8">
        <v>35</v>
      </c>
      <c r="Q28" s="8">
        <v>0</v>
      </c>
      <c r="R28" s="8">
        <v>14</v>
      </c>
      <c r="S28" s="8">
        <v>0</v>
      </c>
    </row>
    <row r="29" spans="2:11" s="23" customFormat="1" ht="11.25">
      <c r="B29" s="24"/>
      <c r="C29" s="24"/>
      <c r="D29" s="24"/>
      <c r="E29" s="24"/>
      <c r="F29" s="24"/>
      <c r="G29" s="24"/>
      <c r="H29" s="24"/>
      <c r="I29" s="24"/>
      <c r="J29" s="25"/>
      <c r="K29" s="24"/>
    </row>
    <row r="30" spans="1:15" s="4" customFormat="1" ht="12.75">
      <c r="A30" s="34" t="s">
        <v>89</v>
      </c>
      <c r="B30" s="19" t="s">
        <v>46</v>
      </c>
      <c r="C30" s="19" t="s">
        <v>47</v>
      </c>
      <c r="D30" s="19" t="s">
        <v>48</v>
      </c>
      <c r="E30" s="19" t="s">
        <v>49</v>
      </c>
      <c r="F30" s="19" t="s">
        <v>50</v>
      </c>
      <c r="G30" s="19" t="s">
        <v>49</v>
      </c>
      <c r="H30" s="19" t="s">
        <v>50</v>
      </c>
      <c r="I30" s="19"/>
      <c r="J30" s="3"/>
      <c r="K30" s="29" t="s">
        <v>51</v>
      </c>
      <c r="L30" s="3" t="s">
        <v>52</v>
      </c>
      <c r="M30" s="19" t="s">
        <v>45</v>
      </c>
      <c r="N30" s="3"/>
      <c r="O30" s="34" t="s">
        <v>89</v>
      </c>
    </row>
    <row r="31" spans="2:14" s="2" customFormat="1" ht="12.75">
      <c r="B31" s="2" t="s">
        <v>96</v>
      </c>
      <c r="C31" s="2" t="s">
        <v>96</v>
      </c>
      <c r="D31" s="2" t="s">
        <v>96</v>
      </c>
      <c r="E31" s="2" t="s">
        <v>96</v>
      </c>
      <c r="F31" s="2" t="s">
        <v>96</v>
      </c>
      <c r="G31" s="2" t="s">
        <v>96</v>
      </c>
      <c r="H31" s="2" t="s">
        <v>96</v>
      </c>
      <c r="J31" s="17"/>
      <c r="K31" s="30" t="s">
        <v>13</v>
      </c>
      <c r="L31" s="31" t="s">
        <v>19</v>
      </c>
      <c r="M31" s="18" t="s">
        <v>20</v>
      </c>
      <c r="N31" s="18"/>
    </row>
    <row r="32" spans="2:13" s="2" customFormat="1" ht="12.75">
      <c r="B32" s="2" t="s">
        <v>13</v>
      </c>
      <c r="C32" s="2" t="s">
        <v>13</v>
      </c>
      <c r="D32" s="2" t="s">
        <v>13</v>
      </c>
      <c r="E32" s="2" t="s">
        <v>13</v>
      </c>
      <c r="F32" s="2" t="s">
        <v>13</v>
      </c>
      <c r="G32" s="2" t="s">
        <v>13</v>
      </c>
      <c r="H32" s="2" t="s">
        <v>13</v>
      </c>
      <c r="J32" s="17"/>
      <c r="K32" s="30" t="s">
        <v>3</v>
      </c>
      <c r="L32" s="2" t="s">
        <v>20</v>
      </c>
      <c r="M32" s="2" t="s">
        <v>21</v>
      </c>
    </row>
    <row r="33" spans="2:11" s="2" customFormat="1" ht="12.75">
      <c r="B33" s="2" t="s">
        <v>3</v>
      </c>
      <c r="C33" s="2" t="s">
        <v>3</v>
      </c>
      <c r="D33" s="2" t="s">
        <v>3</v>
      </c>
      <c r="E33" s="2" t="s">
        <v>4</v>
      </c>
      <c r="F33" s="2" t="s">
        <v>4</v>
      </c>
      <c r="G33" s="2" t="s">
        <v>14</v>
      </c>
      <c r="H33" s="2" t="s">
        <v>15</v>
      </c>
      <c r="J33" s="17"/>
      <c r="K33" s="30"/>
    </row>
    <row r="34" spans="2:11" s="2" customFormat="1" ht="12.75">
      <c r="B34" s="2" t="s">
        <v>97</v>
      </c>
      <c r="C34" s="2" t="s">
        <v>98</v>
      </c>
      <c r="D34" s="2" t="s">
        <v>99</v>
      </c>
      <c r="E34" s="2" t="s">
        <v>97</v>
      </c>
      <c r="F34" s="2" t="s">
        <v>98</v>
      </c>
      <c r="G34" s="2" t="s">
        <v>21</v>
      </c>
      <c r="H34" s="2" t="s">
        <v>16</v>
      </c>
      <c r="J34" s="17"/>
      <c r="K34" s="30"/>
    </row>
    <row r="35" spans="1:15" s="2" customFormat="1" ht="12.75">
      <c r="A35" s="2" t="s">
        <v>0</v>
      </c>
      <c r="B35" s="2" t="s">
        <v>21</v>
      </c>
      <c r="C35" s="2" t="s">
        <v>21</v>
      </c>
      <c r="D35" s="2" t="s">
        <v>21</v>
      </c>
      <c r="E35" s="2" t="s">
        <v>21</v>
      </c>
      <c r="F35" s="2" t="s">
        <v>21</v>
      </c>
      <c r="H35" s="2" t="s">
        <v>21</v>
      </c>
      <c r="I35" s="82"/>
      <c r="J35" s="55"/>
      <c r="K35" s="30"/>
      <c r="O35" s="2" t="s">
        <v>0</v>
      </c>
    </row>
    <row r="36" spans="1:15" s="78" customFormat="1" ht="12.75">
      <c r="A36" s="79" t="s">
        <v>78</v>
      </c>
      <c r="B36" s="80">
        <v>513532</v>
      </c>
      <c r="C36" s="80">
        <v>45706</v>
      </c>
      <c r="D36" s="80">
        <v>93832</v>
      </c>
      <c r="E36" s="80">
        <v>2964</v>
      </c>
      <c r="F36" s="80">
        <v>103924</v>
      </c>
      <c r="G36" s="80">
        <v>11112</v>
      </c>
      <c r="H36" s="80">
        <v>171315</v>
      </c>
      <c r="I36" s="38"/>
      <c r="J36" s="75"/>
      <c r="K36" s="76">
        <f>SUM(B36:I36)</f>
        <v>942385</v>
      </c>
      <c r="L36" s="77">
        <f>K36/M36</f>
        <v>0.3039136928133136</v>
      </c>
      <c r="M36" s="80">
        <v>3100831</v>
      </c>
      <c r="N36" s="80"/>
      <c r="O36" s="79" t="s">
        <v>78</v>
      </c>
    </row>
    <row r="37" spans="1:15" s="10" customFormat="1" ht="12.75">
      <c r="A37" s="63" t="s">
        <v>79</v>
      </c>
      <c r="B37" s="8">
        <v>173917</v>
      </c>
      <c r="C37" s="8">
        <v>17235</v>
      </c>
      <c r="D37" s="8">
        <v>27942</v>
      </c>
      <c r="E37" s="8">
        <v>16</v>
      </c>
      <c r="F37" s="8">
        <v>18146</v>
      </c>
      <c r="G37" s="8">
        <v>2629</v>
      </c>
      <c r="H37" s="8">
        <v>86820</v>
      </c>
      <c r="I37" s="64"/>
      <c r="J37" s="65"/>
      <c r="K37" s="76">
        <f>SUM(B37:I37)</f>
        <v>326705</v>
      </c>
      <c r="L37" s="66">
        <f aca="true" t="shared" si="2" ref="L37:L46">K37/M37</f>
        <v>0.5905399372052542</v>
      </c>
      <c r="M37" s="8">
        <v>553231</v>
      </c>
      <c r="N37" s="8"/>
      <c r="O37" s="63" t="s">
        <v>79</v>
      </c>
    </row>
    <row r="38" spans="1:15" s="10" customFormat="1" ht="12.75">
      <c r="A38" s="63" t="s">
        <v>80</v>
      </c>
      <c r="B38" s="8">
        <v>153458</v>
      </c>
      <c r="C38" s="8">
        <v>5889</v>
      </c>
      <c r="D38" s="8">
        <v>21125</v>
      </c>
      <c r="E38" s="8">
        <v>999</v>
      </c>
      <c r="F38" s="8">
        <v>9818</v>
      </c>
      <c r="G38" s="8">
        <v>781</v>
      </c>
      <c r="H38" s="8">
        <v>27549</v>
      </c>
      <c r="I38" s="64"/>
      <c r="J38" s="65"/>
      <c r="K38" s="76">
        <f aca="true" t="shared" si="3" ref="K38:K46">SUM(B38:I38)</f>
        <v>219619</v>
      </c>
      <c r="L38" s="66">
        <f t="shared" si="2"/>
        <v>0.1509608140730598</v>
      </c>
      <c r="M38" s="8">
        <v>1454808</v>
      </c>
      <c r="N38" s="8"/>
      <c r="O38" s="63" t="s">
        <v>80</v>
      </c>
    </row>
    <row r="39" spans="1:15" s="10" customFormat="1" ht="12.75">
      <c r="A39" s="63" t="s">
        <v>81</v>
      </c>
      <c r="B39" s="8">
        <v>38493</v>
      </c>
      <c r="C39" s="8">
        <v>1961</v>
      </c>
      <c r="D39" s="8">
        <v>10077</v>
      </c>
      <c r="E39" s="8">
        <v>10</v>
      </c>
      <c r="F39" s="8">
        <v>5019</v>
      </c>
      <c r="G39" s="8">
        <v>3726</v>
      </c>
      <c r="H39" s="8">
        <v>19509</v>
      </c>
      <c r="I39" s="64"/>
      <c r="J39" s="65"/>
      <c r="K39" s="76">
        <f t="shared" si="3"/>
        <v>78795</v>
      </c>
      <c r="L39" s="66">
        <f t="shared" si="2"/>
        <v>0.678442582722725</v>
      </c>
      <c r="M39" s="8">
        <v>116141</v>
      </c>
      <c r="N39" s="8"/>
      <c r="O39" s="63" t="s">
        <v>81</v>
      </c>
    </row>
    <row r="40" spans="1:15" s="10" customFormat="1" ht="12.75">
      <c r="A40" s="63" t="s">
        <v>82</v>
      </c>
      <c r="B40" s="8">
        <v>71204</v>
      </c>
      <c r="C40" s="8">
        <v>13431</v>
      </c>
      <c r="D40" s="8">
        <v>19019</v>
      </c>
      <c r="E40" s="64">
        <v>0</v>
      </c>
      <c r="F40" s="8">
        <v>8165</v>
      </c>
      <c r="G40" s="8">
        <v>1178</v>
      </c>
      <c r="H40" s="8">
        <v>23919</v>
      </c>
      <c r="I40" s="64"/>
      <c r="J40" s="65"/>
      <c r="K40" s="76">
        <f t="shared" si="3"/>
        <v>136916</v>
      </c>
      <c r="L40" s="66">
        <f t="shared" si="2"/>
        <v>0.6360435190604937</v>
      </c>
      <c r="M40" s="8">
        <v>215262</v>
      </c>
      <c r="N40" s="8"/>
      <c r="O40" s="63" t="s">
        <v>82</v>
      </c>
    </row>
    <row r="41" spans="1:15" s="10" customFormat="1" ht="12.75">
      <c r="A41" s="67" t="s">
        <v>83</v>
      </c>
      <c r="B41" s="8">
        <v>2275</v>
      </c>
      <c r="C41" s="8">
        <v>1140</v>
      </c>
      <c r="D41" s="8">
        <v>67</v>
      </c>
      <c r="E41" s="8">
        <v>245</v>
      </c>
      <c r="F41" s="8">
        <v>714</v>
      </c>
      <c r="G41" s="8">
        <v>6</v>
      </c>
      <c r="H41" s="8">
        <v>1337</v>
      </c>
      <c r="I41" s="64"/>
      <c r="J41" s="65"/>
      <c r="K41" s="76">
        <f t="shared" si="3"/>
        <v>5784</v>
      </c>
      <c r="L41" s="66">
        <f t="shared" si="2"/>
        <v>0.02555955721513953</v>
      </c>
      <c r="M41" s="8">
        <v>226295</v>
      </c>
      <c r="N41" s="8"/>
      <c r="O41" s="67" t="s">
        <v>83</v>
      </c>
    </row>
    <row r="42" spans="1:15" s="7" customFormat="1" ht="12.75">
      <c r="A42" s="67" t="s">
        <v>84</v>
      </c>
      <c r="B42" s="8">
        <v>69427</v>
      </c>
      <c r="C42" s="8">
        <v>2035</v>
      </c>
      <c r="D42" s="8">
        <v>14392</v>
      </c>
      <c r="E42" s="8">
        <v>0</v>
      </c>
      <c r="F42" s="8">
        <v>4013</v>
      </c>
      <c r="G42" s="8">
        <v>2470</v>
      </c>
      <c r="H42" s="8">
        <v>9745</v>
      </c>
      <c r="I42" s="68"/>
      <c r="J42" s="83"/>
      <c r="K42" s="84">
        <f t="shared" si="3"/>
        <v>102082</v>
      </c>
      <c r="L42" s="69">
        <f t="shared" si="2"/>
        <v>0.49628329597993126</v>
      </c>
      <c r="M42" s="8">
        <v>205693</v>
      </c>
      <c r="N42" s="8"/>
      <c r="O42" s="67" t="s">
        <v>84</v>
      </c>
    </row>
    <row r="43" spans="1:15" s="7" customFormat="1" ht="12.75">
      <c r="A43" s="70" t="s">
        <v>85</v>
      </c>
      <c r="B43" s="8">
        <v>12</v>
      </c>
      <c r="C43" s="8">
        <v>0</v>
      </c>
      <c r="D43" s="8">
        <v>0</v>
      </c>
      <c r="E43" s="8">
        <v>0</v>
      </c>
      <c r="F43" s="8">
        <v>19</v>
      </c>
      <c r="G43" s="8">
        <v>0</v>
      </c>
      <c r="H43" s="8">
        <v>0</v>
      </c>
      <c r="I43" s="68"/>
      <c r="J43" s="83"/>
      <c r="K43" s="84">
        <f t="shared" si="3"/>
        <v>31</v>
      </c>
      <c r="L43" s="69">
        <f t="shared" si="2"/>
        <v>0.005217098619993268</v>
      </c>
      <c r="M43" s="8">
        <v>5942</v>
      </c>
      <c r="N43" s="21"/>
      <c r="O43" s="70" t="s">
        <v>85</v>
      </c>
    </row>
    <row r="44" spans="1:15" s="7" customFormat="1" ht="12.75">
      <c r="A44" s="63" t="s">
        <v>86</v>
      </c>
      <c r="B44" s="8">
        <v>4745</v>
      </c>
      <c r="C44" s="8">
        <v>4014</v>
      </c>
      <c r="D44" s="8">
        <v>1210</v>
      </c>
      <c r="E44" s="8">
        <v>1695</v>
      </c>
      <c r="F44" s="8">
        <v>58029</v>
      </c>
      <c r="G44" s="8">
        <v>322</v>
      </c>
      <c r="H44" s="8">
        <v>2436</v>
      </c>
      <c r="I44" s="68"/>
      <c r="J44" s="83"/>
      <c r="K44" s="84">
        <f t="shared" si="3"/>
        <v>72451</v>
      </c>
      <c r="L44" s="69"/>
      <c r="M44" s="64"/>
      <c r="N44" s="64"/>
      <c r="O44" s="63" t="s">
        <v>86</v>
      </c>
    </row>
    <row r="45" spans="1:15" s="10" customFormat="1" ht="12.75">
      <c r="A45" s="67" t="s">
        <v>87</v>
      </c>
      <c r="B45" s="8">
        <v>4737</v>
      </c>
      <c r="C45" s="8">
        <v>3691</v>
      </c>
      <c r="D45" s="8">
        <v>1200</v>
      </c>
      <c r="E45" s="8">
        <v>6</v>
      </c>
      <c r="F45" s="8">
        <v>12412</v>
      </c>
      <c r="G45" s="8">
        <v>320</v>
      </c>
      <c r="H45" s="8">
        <v>2436</v>
      </c>
      <c r="I45" s="71"/>
      <c r="J45" s="65"/>
      <c r="K45" s="76">
        <f t="shared" si="3"/>
        <v>24802</v>
      </c>
      <c r="L45" s="66">
        <f t="shared" si="2"/>
        <v>0.10019309854489339</v>
      </c>
      <c r="M45" s="8">
        <v>247542</v>
      </c>
      <c r="N45" s="8"/>
      <c r="O45" s="67" t="s">
        <v>87</v>
      </c>
    </row>
    <row r="46" spans="1:15" s="11" customFormat="1" ht="12.75">
      <c r="A46" s="63" t="s">
        <v>88</v>
      </c>
      <c r="B46" s="8">
        <v>8</v>
      </c>
      <c r="C46" s="8">
        <v>324</v>
      </c>
      <c r="D46" s="8">
        <v>10</v>
      </c>
      <c r="E46" s="8">
        <v>1690</v>
      </c>
      <c r="F46" s="8">
        <v>45617</v>
      </c>
      <c r="G46" s="8">
        <v>2</v>
      </c>
      <c r="H46" s="8">
        <v>0</v>
      </c>
      <c r="I46" s="71"/>
      <c r="J46" s="72"/>
      <c r="K46" s="74">
        <f t="shared" si="3"/>
        <v>47651</v>
      </c>
      <c r="L46" s="73">
        <f t="shared" si="2"/>
        <v>0.6276723263564156</v>
      </c>
      <c r="M46" s="8">
        <v>75917</v>
      </c>
      <c r="N46" s="8"/>
      <c r="O46" s="63" t="s">
        <v>88</v>
      </c>
    </row>
    <row r="47" s="23" customFormat="1" ht="11.25"/>
    <row r="48" spans="1:20" ht="15.75">
      <c r="A48" s="13" t="s">
        <v>22</v>
      </c>
      <c r="O48" s="89"/>
      <c r="P48" s="42"/>
      <c r="Q48" s="42"/>
      <c r="R48" s="42"/>
      <c r="S48" s="42"/>
      <c r="T48" s="42"/>
    </row>
    <row r="49" spans="1:20" s="4" customFormat="1" ht="12.75">
      <c r="A49" s="3" t="s">
        <v>0</v>
      </c>
      <c r="B49" s="19" t="s">
        <v>53</v>
      </c>
      <c r="C49" s="4" t="s">
        <v>54</v>
      </c>
      <c r="D49" s="19" t="s">
        <v>55</v>
      </c>
      <c r="E49" s="19" t="s">
        <v>56</v>
      </c>
      <c r="F49" s="19" t="s">
        <v>65</v>
      </c>
      <c r="G49" s="19" t="s">
        <v>57</v>
      </c>
      <c r="H49" s="26" t="s">
        <v>66</v>
      </c>
      <c r="I49" s="59" t="s">
        <v>69</v>
      </c>
      <c r="J49" s="58"/>
      <c r="K49" s="57"/>
      <c r="L49" s="57"/>
      <c r="M49" s="57"/>
      <c r="N49" s="57"/>
      <c r="O49" s="90"/>
      <c r="P49" s="32"/>
      <c r="Q49" s="32"/>
      <c r="R49" s="32"/>
      <c r="S49" s="32"/>
      <c r="T49" s="32"/>
    </row>
    <row r="50" spans="1:20" s="2" customFormat="1" ht="12.75">
      <c r="A50" s="17"/>
      <c r="B50" s="2" t="s">
        <v>1</v>
      </c>
      <c r="C50" s="2" t="s">
        <v>32</v>
      </c>
      <c r="D50" s="2" t="s">
        <v>1</v>
      </c>
      <c r="E50" s="2" t="s">
        <v>13</v>
      </c>
      <c r="F50" s="2" t="s">
        <v>23</v>
      </c>
      <c r="G50" s="2" t="s">
        <v>17</v>
      </c>
      <c r="H50" s="27" t="s">
        <v>67</v>
      </c>
      <c r="I50" s="60" t="s">
        <v>70</v>
      </c>
      <c r="J50" s="57"/>
      <c r="K50" s="57"/>
      <c r="L50" s="57"/>
      <c r="M50" s="57"/>
      <c r="N50" s="57"/>
      <c r="O50" s="55"/>
      <c r="P50" s="50"/>
      <c r="Q50" s="82"/>
      <c r="R50" s="82"/>
      <c r="S50" s="82"/>
      <c r="T50" s="82"/>
    </row>
    <row r="51" spans="1:20" s="2" customFormat="1" ht="12.75">
      <c r="A51" s="17"/>
      <c r="B51" s="2" t="s">
        <v>9</v>
      </c>
      <c r="C51" s="2" t="s">
        <v>33</v>
      </c>
      <c r="D51" s="2" t="s">
        <v>29</v>
      </c>
      <c r="E51" s="2" t="s">
        <v>9</v>
      </c>
      <c r="F51" s="37" t="s">
        <v>18</v>
      </c>
      <c r="G51" s="2" t="s">
        <v>27</v>
      </c>
      <c r="H51" s="27" t="s">
        <v>68</v>
      </c>
      <c r="I51" s="55" t="s">
        <v>102</v>
      </c>
      <c r="J51" s="57"/>
      <c r="K51" s="57"/>
      <c r="L51" s="57"/>
      <c r="M51" s="57"/>
      <c r="N51" s="57"/>
      <c r="O51" s="55"/>
      <c r="P51" s="50"/>
      <c r="Q51" s="82"/>
      <c r="R51" s="82"/>
      <c r="S51" s="82"/>
      <c r="T51" s="82"/>
    </row>
    <row r="52" spans="1:20" s="2" customFormat="1" ht="12.75">
      <c r="A52" s="17"/>
      <c r="B52" s="2" t="s">
        <v>21</v>
      </c>
      <c r="C52" s="2" t="s">
        <v>17</v>
      </c>
      <c r="D52" s="2" t="s">
        <v>30</v>
      </c>
      <c r="E52" s="2" t="s">
        <v>21</v>
      </c>
      <c r="F52" s="2" t="s">
        <v>24</v>
      </c>
      <c r="H52" s="27" t="s">
        <v>26</v>
      </c>
      <c r="I52" s="55" t="s">
        <v>103</v>
      </c>
      <c r="J52" s="57"/>
      <c r="K52" s="57"/>
      <c r="L52" s="57"/>
      <c r="M52" s="57"/>
      <c r="N52" s="57"/>
      <c r="O52" s="55"/>
      <c r="P52" s="50"/>
      <c r="Q52" s="82"/>
      <c r="R52" s="82"/>
      <c r="S52" s="82"/>
      <c r="T52" s="82"/>
    </row>
    <row r="53" spans="1:20" s="2" customFormat="1" ht="12.75">
      <c r="A53" s="17"/>
      <c r="C53" s="2" t="s">
        <v>28</v>
      </c>
      <c r="D53" s="2" t="s">
        <v>31</v>
      </c>
      <c r="F53" s="2" t="s">
        <v>64</v>
      </c>
      <c r="I53" s="55" t="s">
        <v>104</v>
      </c>
      <c r="J53" s="57"/>
      <c r="K53" s="57"/>
      <c r="L53" s="57"/>
      <c r="M53" s="57"/>
      <c r="N53" s="57"/>
      <c r="O53" s="55"/>
      <c r="P53" s="50"/>
      <c r="Q53" s="82"/>
      <c r="R53" s="82"/>
      <c r="S53" s="82"/>
      <c r="T53" s="82"/>
    </row>
    <row r="54" spans="1:20" s="2" customFormat="1" ht="12.75">
      <c r="A54" s="17"/>
      <c r="B54" s="20"/>
      <c r="C54" s="2" t="s">
        <v>21</v>
      </c>
      <c r="D54" s="2" t="s">
        <v>21</v>
      </c>
      <c r="F54" s="2" t="s">
        <v>21</v>
      </c>
      <c r="G54" s="20"/>
      <c r="H54" s="28"/>
      <c r="I54" s="55" t="s">
        <v>105</v>
      </c>
      <c r="J54" s="57"/>
      <c r="K54" s="57"/>
      <c r="L54" s="57"/>
      <c r="M54" s="57"/>
      <c r="N54" s="57"/>
      <c r="O54" s="55"/>
      <c r="P54" s="50"/>
      <c r="Q54" s="82"/>
      <c r="R54" s="82"/>
      <c r="S54" s="82"/>
      <c r="T54" s="82"/>
    </row>
    <row r="55" spans="1:20" s="5" customFormat="1" ht="12.75">
      <c r="A55" s="79" t="s">
        <v>78</v>
      </c>
      <c r="B55" s="38">
        <f>K18</f>
        <v>1359681</v>
      </c>
      <c r="C55" s="38">
        <f>-(B55-E55-F55)</f>
        <v>-39363</v>
      </c>
      <c r="D55" s="39">
        <f>B55+C55</f>
        <v>1320318</v>
      </c>
      <c r="E55" s="33">
        <f>K36</f>
        <v>942385</v>
      </c>
      <c r="F55" s="40">
        <v>377933</v>
      </c>
      <c r="G55" s="46">
        <v>1</v>
      </c>
      <c r="H55" s="48">
        <f>(E55/D55)</f>
        <v>0.7137560799746727</v>
      </c>
      <c r="I55" s="55" t="s">
        <v>106</v>
      </c>
      <c r="J55" s="56"/>
      <c r="K55" s="57"/>
      <c r="L55" s="57"/>
      <c r="M55" s="57"/>
      <c r="N55" s="57"/>
      <c r="O55" s="91"/>
      <c r="P55" s="51"/>
      <c r="Q55" s="91"/>
      <c r="R55" s="91"/>
      <c r="S55" s="91"/>
      <c r="T55" s="91"/>
    </row>
    <row r="56" spans="1:20" s="10" customFormat="1" ht="12.75">
      <c r="A56" s="63" t="s">
        <v>79</v>
      </c>
      <c r="B56" s="38">
        <f>K19</f>
        <v>416531</v>
      </c>
      <c r="C56" s="44">
        <f aca="true" t="shared" si="4" ref="C56:C65">-(B56-E56-F56)</f>
        <v>-8473.172132011809</v>
      </c>
      <c r="D56" s="43">
        <f aca="true" t="shared" si="5" ref="D56:D65">B56+C56</f>
        <v>408057.8278679882</v>
      </c>
      <c r="E56" s="35">
        <f>K37</f>
        <v>326705</v>
      </c>
      <c r="F56" s="41">
        <f>(B56-E56)/(B55-E55)*F55</f>
        <v>81352.82786798819</v>
      </c>
      <c r="G56" s="46">
        <f>F56/F55</f>
        <v>0.2152572754112189</v>
      </c>
      <c r="H56" s="48">
        <f aca="true" t="shared" si="6" ref="H56:H63">(E56/D56)</f>
        <v>0.8006340711731014</v>
      </c>
      <c r="I56" s="55" t="s">
        <v>109</v>
      </c>
      <c r="J56" s="56"/>
      <c r="K56" s="57"/>
      <c r="L56" s="57"/>
      <c r="M56" s="57"/>
      <c r="N56" s="57"/>
      <c r="O56" s="63"/>
      <c r="P56" s="53"/>
      <c r="Q56" s="63"/>
      <c r="R56" s="63"/>
      <c r="S56" s="63"/>
      <c r="T56" s="63"/>
    </row>
    <row r="57" spans="1:20" s="10" customFormat="1" ht="12.75">
      <c r="A57" s="63" t="s">
        <v>80</v>
      </c>
      <c r="B57" s="38">
        <f>K20</f>
        <v>422855</v>
      </c>
      <c r="C57" s="44">
        <f>-(B57-E57-F57)</f>
        <v>-19170.992935470276</v>
      </c>
      <c r="D57" s="43">
        <f t="shared" si="5"/>
        <v>403684.0070645297</v>
      </c>
      <c r="E57" s="35">
        <f>K38</f>
        <v>219619</v>
      </c>
      <c r="F57" s="41">
        <f>(B57-E57)/(B55-E55)*F55</f>
        <v>184065.00706452972</v>
      </c>
      <c r="G57" s="46">
        <f>F57/F55</f>
        <v>0.48703078869675237</v>
      </c>
      <c r="H57" s="48">
        <f t="shared" si="6"/>
        <v>0.5440369104463766</v>
      </c>
      <c r="I57" s="55" t="s">
        <v>71</v>
      </c>
      <c r="J57" s="56"/>
      <c r="K57" s="57"/>
      <c r="L57" s="57"/>
      <c r="M57" s="57"/>
      <c r="N57" s="57"/>
      <c r="O57" s="63"/>
      <c r="P57" s="53"/>
      <c r="Q57" s="63"/>
      <c r="R57" s="63"/>
      <c r="S57" s="63"/>
      <c r="T57" s="63"/>
    </row>
    <row r="58" spans="1:20" s="10" customFormat="1" ht="12.75">
      <c r="A58" s="63" t="s">
        <v>81</v>
      </c>
      <c r="B58" s="38">
        <f>K21</f>
        <v>103249</v>
      </c>
      <c r="C58" s="44">
        <f t="shared" si="4"/>
        <v>-2306.714662973045</v>
      </c>
      <c r="D58" s="43">
        <f t="shared" si="5"/>
        <v>100942.28533702696</v>
      </c>
      <c r="E58" s="35">
        <f>K39</f>
        <v>78795</v>
      </c>
      <c r="F58" s="41">
        <f>(B58-E58)/(B55-E55)*F55</f>
        <v>22147.285337026955</v>
      </c>
      <c r="G58" s="46">
        <f>F58/F55</f>
        <v>0.05860108891530233</v>
      </c>
      <c r="H58" s="48">
        <f t="shared" si="6"/>
        <v>0.7805945718082228</v>
      </c>
      <c r="I58" s="60" t="s">
        <v>110</v>
      </c>
      <c r="J58" s="56"/>
      <c r="K58" s="57"/>
      <c r="L58" s="57"/>
      <c r="M58" s="57"/>
      <c r="N58" s="57"/>
      <c r="O58" s="63"/>
      <c r="P58" s="53"/>
      <c r="Q58" s="63"/>
      <c r="R58" s="63"/>
      <c r="S58" s="63"/>
      <c r="T58" s="63"/>
    </row>
    <row r="59" spans="1:20" s="10" customFormat="1" ht="12.75">
      <c r="A59" s="63" t="s">
        <v>82</v>
      </c>
      <c r="B59" s="38">
        <f>K22</f>
        <v>186525</v>
      </c>
      <c r="C59" s="44">
        <f t="shared" si="4"/>
        <v>-4679.553762796677</v>
      </c>
      <c r="D59" s="43">
        <f t="shared" si="5"/>
        <v>181845.44623720332</v>
      </c>
      <c r="E59" s="35">
        <f>K40</f>
        <v>136916</v>
      </c>
      <c r="F59" s="41">
        <f>(B59-E59)/(B55-E55)*F55</f>
        <v>44929.44623720332</v>
      </c>
      <c r="G59" s="46">
        <f>F59/F55</f>
        <v>0.1188820405659292</v>
      </c>
      <c r="H59" s="48">
        <f t="shared" si="6"/>
        <v>0.7529250956408535</v>
      </c>
      <c r="I59" s="60" t="s">
        <v>111</v>
      </c>
      <c r="J59" s="56"/>
      <c r="K59" s="57"/>
      <c r="L59" s="57"/>
      <c r="M59" s="57"/>
      <c r="N59" s="57"/>
      <c r="O59" s="63"/>
      <c r="P59" s="53"/>
      <c r="Q59" s="63"/>
      <c r="R59" s="63"/>
      <c r="S59" s="63"/>
      <c r="T59" s="63"/>
    </row>
    <row r="60" spans="1:20" s="10" customFormat="1" ht="12.75">
      <c r="A60" s="67" t="s">
        <v>83</v>
      </c>
      <c r="B60" s="38">
        <f>K23</f>
        <v>35366</v>
      </c>
      <c r="C60" s="44">
        <f t="shared" si="4"/>
        <v>-2790.432369349335</v>
      </c>
      <c r="D60" s="43">
        <f t="shared" si="5"/>
        <v>32575.567630650665</v>
      </c>
      <c r="E60" s="35">
        <f>K41</f>
        <v>5784</v>
      </c>
      <c r="F60" s="41">
        <f>(B60-E60)/(B55-E55)*F55</f>
        <v>26791.567630650665</v>
      </c>
      <c r="G60" s="46">
        <f>F60/F55</f>
        <v>0.0708897281545953</v>
      </c>
      <c r="H60" s="48">
        <f t="shared" si="6"/>
        <v>0.17755638414594435</v>
      </c>
      <c r="I60" s="60" t="s">
        <v>72</v>
      </c>
      <c r="J60" s="56"/>
      <c r="K60" s="57"/>
      <c r="L60" s="57"/>
      <c r="M60" s="57"/>
      <c r="N60" s="57"/>
      <c r="O60" s="63"/>
      <c r="P60" s="53"/>
      <c r="Q60" s="63"/>
      <c r="R60" s="63"/>
      <c r="S60" s="63"/>
      <c r="T60" s="63"/>
    </row>
    <row r="61" spans="1:20" s="7" customFormat="1" ht="12.75">
      <c r="A61" s="67" t="s">
        <v>84</v>
      </c>
      <c r="B61" s="85">
        <f>K24</f>
        <v>140746</v>
      </c>
      <c r="C61" s="44">
        <f t="shared" si="4"/>
        <v>-3647.1258579042187</v>
      </c>
      <c r="D61" s="43">
        <f>B61+C61</f>
        <v>137098.8741420958</v>
      </c>
      <c r="E61" s="35">
        <f>K42</f>
        <v>102082</v>
      </c>
      <c r="F61" s="41">
        <f>(B61-E61)/(B55-E55)*F55</f>
        <v>35016.87414209578</v>
      </c>
      <c r="G61" s="87">
        <f>F61/F55</f>
        <v>0.0926536559181013</v>
      </c>
      <c r="H61" s="48">
        <f>(E61/D61)</f>
        <v>0.7445867126100347</v>
      </c>
      <c r="I61" s="60" t="s">
        <v>112</v>
      </c>
      <c r="J61" s="57"/>
      <c r="K61" s="57"/>
      <c r="L61" s="57"/>
      <c r="M61" s="57"/>
      <c r="N61" s="57"/>
      <c r="O61" s="67"/>
      <c r="P61" s="52"/>
      <c r="Q61" s="67"/>
      <c r="R61" s="67"/>
      <c r="S61" s="67"/>
      <c r="T61" s="67"/>
    </row>
    <row r="62" spans="1:20" s="7" customFormat="1" ht="12.75">
      <c r="A62" s="70" t="s">
        <v>85</v>
      </c>
      <c r="B62" s="85">
        <f>K25</f>
        <v>1619</v>
      </c>
      <c r="C62" s="44">
        <f t="shared" si="4"/>
        <v>-149.7940167171505</v>
      </c>
      <c r="D62" s="43">
        <f t="shared" si="5"/>
        <v>1469.2059832828495</v>
      </c>
      <c r="E62" s="35">
        <f>K43</f>
        <v>31</v>
      </c>
      <c r="F62" s="41">
        <f>(B62-E62)/(B55-E55)*F55</f>
        <v>1438.2059832828495</v>
      </c>
      <c r="G62" s="87">
        <f>F62/F55</f>
        <v>0.0038054522449292587</v>
      </c>
      <c r="H62" s="48">
        <f>(E62/D62)</f>
        <v>0.02109983239431984</v>
      </c>
      <c r="I62" s="60" t="s">
        <v>73</v>
      </c>
      <c r="J62" s="57"/>
      <c r="K62" s="57"/>
      <c r="L62" s="57"/>
      <c r="M62" s="57"/>
      <c r="N62" s="57"/>
      <c r="O62" s="67"/>
      <c r="P62" s="52"/>
      <c r="Q62" s="67"/>
      <c r="R62" s="67"/>
      <c r="S62" s="67"/>
      <c r="T62" s="67"/>
    </row>
    <row r="63" spans="1:20" s="7" customFormat="1" ht="12.75">
      <c r="A63" s="63" t="s">
        <v>86</v>
      </c>
      <c r="B63" s="85">
        <f>K26</f>
        <v>52792</v>
      </c>
      <c r="C63" s="44">
        <f t="shared" si="4"/>
        <v>1854.4084223189275</v>
      </c>
      <c r="D63" s="43">
        <f t="shared" si="5"/>
        <v>54646.40842231893</v>
      </c>
      <c r="E63" s="35">
        <f>K44</f>
        <v>72451</v>
      </c>
      <c r="F63" s="41">
        <f>(B63-E63)/(B55-E55)*F55</f>
        <v>-17804.591577681073</v>
      </c>
      <c r="G63" s="87">
        <f>F63/F55</f>
        <v>-0.0471104443848012</v>
      </c>
      <c r="H63" s="48">
        <f t="shared" si="6"/>
        <v>1.3258144879363973</v>
      </c>
      <c r="I63" s="60" t="s">
        <v>74</v>
      </c>
      <c r="J63" s="57"/>
      <c r="K63" s="57"/>
      <c r="L63" s="57"/>
      <c r="M63" s="57"/>
      <c r="N63" s="57"/>
      <c r="O63" s="67"/>
      <c r="P63" s="52"/>
      <c r="Q63" s="67"/>
      <c r="R63" s="67"/>
      <c r="S63" s="67"/>
      <c r="T63" s="67"/>
    </row>
    <row r="64" spans="1:20" s="10" customFormat="1" ht="12.75">
      <c r="A64" s="67" t="s">
        <v>87</v>
      </c>
      <c r="B64" s="38">
        <f>K27</f>
        <v>50629</v>
      </c>
      <c r="C64" s="44">
        <f t="shared" si="4"/>
        <v>-2436.228003623328</v>
      </c>
      <c r="D64" s="43">
        <f t="shared" si="5"/>
        <v>48192.77199637667</v>
      </c>
      <c r="E64" s="35">
        <f>K45</f>
        <v>24802</v>
      </c>
      <c r="F64" s="41">
        <f>(B64-E64)/(B55-E55)*F55</f>
        <v>23390.771996376672</v>
      </c>
      <c r="G64" s="46">
        <f>F64/F55</f>
        <v>0.06189131935125187</v>
      </c>
      <c r="H64" s="48">
        <v>0</v>
      </c>
      <c r="I64" s="60" t="s">
        <v>75</v>
      </c>
      <c r="J64" s="56"/>
      <c r="K64" s="57"/>
      <c r="L64" s="57"/>
      <c r="M64" s="57"/>
      <c r="N64" s="57"/>
      <c r="O64" s="63"/>
      <c r="P64" s="53"/>
      <c r="Q64" s="63"/>
      <c r="R64" s="63"/>
      <c r="S64" s="63"/>
      <c r="T64" s="63"/>
    </row>
    <row r="65" spans="1:20" s="11" customFormat="1" ht="12.75">
      <c r="A65" s="63" t="s">
        <v>88</v>
      </c>
      <c r="B65" s="45">
        <f>K28</f>
        <v>2821</v>
      </c>
      <c r="C65" s="64">
        <f t="shared" si="4"/>
        <v>4228.756781756834</v>
      </c>
      <c r="D65" s="86">
        <f t="shared" si="5"/>
        <v>7049.756781756834</v>
      </c>
      <c r="E65" s="36">
        <f>K46</f>
        <v>47651</v>
      </c>
      <c r="F65" s="41">
        <f>(B65-E65)/(B55-E55)*F55</f>
        <v>-40601.243218243166</v>
      </c>
      <c r="G65" s="47">
        <f>F65/F55</f>
        <v>-0.1074297381235382</v>
      </c>
      <c r="H65" s="49">
        <f>(E65/D65)</f>
        <v>6.75924027951006</v>
      </c>
      <c r="I65" s="61" t="s">
        <v>76</v>
      </c>
      <c r="J65" s="56"/>
      <c r="K65" s="57"/>
      <c r="L65" s="57"/>
      <c r="M65" s="57"/>
      <c r="N65" s="57"/>
      <c r="O65" s="63"/>
      <c r="P65" s="54"/>
      <c r="Q65" s="70"/>
      <c r="R65" s="70"/>
      <c r="S65" s="70"/>
      <c r="T65" s="70"/>
    </row>
    <row r="66" ht="12.75">
      <c r="I66" s="42"/>
    </row>
    <row r="67" ht="12.75">
      <c r="F67" s="88"/>
    </row>
    <row r="68" ht="12.75">
      <c r="D68" s="19"/>
    </row>
  </sheetData>
  <sheetProtection selectLockedCells="1" selectUnlockedCells="1"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350-G2</cp:lastModifiedBy>
  <cp:lastPrinted>2017-03-20T19:19:33Z</cp:lastPrinted>
  <dcterms:modified xsi:type="dcterms:W3CDTF">2017-08-11T21:43:36Z</dcterms:modified>
  <cp:category/>
  <cp:version/>
  <cp:contentType/>
  <cp:contentStatus/>
</cp:coreProperties>
</file>