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0"/>
  </bookViews>
  <sheets>
    <sheet name="Tabelle1" sheetId="1" r:id="rId1"/>
    <sheet name="Tabelle2" sheetId="2" r:id="rId2"/>
    <sheet name="Tabelle3" sheetId="3" r:id="rId3"/>
  </sheets>
  <definedNames>
    <definedName name="_xlfn.BAHTTEXT" hidden="1">#NAME?</definedName>
    <definedName name="_xlfn.F.INV" hidden="1">#NAME?</definedName>
    <definedName name="_xlnm.Print_Area" localSheetId="0">'Tabelle1'!$A$1:$M$68</definedName>
  </definedNames>
  <calcPr fullCalcOnLoad="1"/>
</workbook>
</file>

<file path=xl/sharedStrings.xml><?xml version="1.0" encoding="utf-8"?>
<sst xmlns="http://schemas.openxmlformats.org/spreadsheetml/2006/main" count="216" uniqueCount="108">
  <si>
    <t>Bankart</t>
  </si>
  <si>
    <t>CHF Forderungen</t>
  </si>
  <si>
    <t>Edelmetalle</t>
  </si>
  <si>
    <t>gegenü. Kunden</t>
  </si>
  <si>
    <t>gegenü. Banken</t>
  </si>
  <si>
    <t>Finanzanlagen</t>
  </si>
  <si>
    <t>ohne Deckung</t>
  </si>
  <si>
    <t>mit Deckung</t>
  </si>
  <si>
    <t>Hypothekarforder.</t>
  </si>
  <si>
    <t>auf Zeit</t>
  </si>
  <si>
    <t>Beteiligungen</t>
  </si>
  <si>
    <t>und Banken</t>
  </si>
  <si>
    <t>Immobilien</t>
  </si>
  <si>
    <t>1.00 - 8.00 Alle Banken</t>
  </si>
  <si>
    <t>1.00 Kantonalbanken</t>
  </si>
  <si>
    <t>2.00 Grossbanken</t>
  </si>
  <si>
    <t>3.00 Regionalbanken und Sparkassen</t>
  </si>
  <si>
    <t>4.00 Raiffeisenbanken</t>
  </si>
  <si>
    <t>5.00 Übrige Banken</t>
  </si>
  <si>
    <t>davon 5.12 Börsenbanken</t>
  </si>
  <si>
    <t>davon 5.14 andere Banken (incl. Postfinance)</t>
  </si>
  <si>
    <t>davon 5.20 Ausländisch beherrschte Banken</t>
  </si>
  <si>
    <t>7.00 Filialen ausländischer Banken</t>
  </si>
  <si>
    <t>8.00 Privatbankiers</t>
  </si>
  <si>
    <t>CHF Verpflicht.</t>
  </si>
  <si>
    <t>Kassenobligationen</t>
  </si>
  <si>
    <t xml:space="preserve">Anleihen und </t>
  </si>
  <si>
    <t>Spar- u. Anlageform</t>
  </si>
  <si>
    <t xml:space="preserve">übrige Verpflicht. </t>
  </si>
  <si>
    <t>Pfandbriefdarlehen</t>
  </si>
  <si>
    <t>Geldschöpfung</t>
  </si>
  <si>
    <t>./. CHF Verpfl.</t>
  </si>
  <si>
    <t>Bilanz-</t>
  </si>
  <si>
    <t>summe</t>
  </si>
  <si>
    <t>in Mio. SFr.</t>
  </si>
  <si>
    <t>Verhältnis Geldschöpfung zu Geldstilllegung</t>
  </si>
  <si>
    <t>(Geldschöpfung)</t>
  </si>
  <si>
    <t>(Geldstillegung)</t>
  </si>
  <si>
    <t xml:space="preserve">Im Folgenden wird nur der SFr. berücksichtigt und keine Kredite oder Anlagen in Auslandswährungen oder Edelmetallen. </t>
  </si>
  <si>
    <t>in % der Bilanz</t>
  </si>
  <si>
    <t xml:space="preserve">in Prozent. </t>
  </si>
  <si>
    <t xml:space="preserve">entstanden sind. </t>
  </si>
  <si>
    <t>auf Zeit, die</t>
  </si>
  <si>
    <t>durch Geldschöp-</t>
  </si>
  <si>
    <t>fung entstanden</t>
  </si>
  <si>
    <t>CHF Ford. auf Zeit</t>
  </si>
  <si>
    <r>
      <t xml:space="preserve">die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durch</t>
    </r>
  </si>
  <si>
    <t>1) Aktiven Inland</t>
  </si>
  <si>
    <t>2) Aktiven Inland</t>
  </si>
  <si>
    <t>3) Aktiven Inland</t>
  </si>
  <si>
    <t>4) Aktiven Inland</t>
  </si>
  <si>
    <t>5) Aktiven Ausland</t>
  </si>
  <si>
    <t>6) Aktiven Ausland</t>
  </si>
  <si>
    <t>7) Aktiven Ausland</t>
  </si>
  <si>
    <t>8) Aktiven Ausland</t>
  </si>
  <si>
    <t>9) CHF Wertschriften</t>
  </si>
  <si>
    <t>10) Gesamt</t>
  </si>
  <si>
    <t>11) in % der</t>
  </si>
  <si>
    <t>12) Bilanz-</t>
  </si>
  <si>
    <t>13) Passiven Inland</t>
  </si>
  <si>
    <t>14) Passiven Inland</t>
  </si>
  <si>
    <t>15) Passiven Inland</t>
  </si>
  <si>
    <t>16) Passiven Inland</t>
  </si>
  <si>
    <t>17) Passiven Inland</t>
  </si>
  <si>
    <t>18) Passiven Ausland</t>
  </si>
  <si>
    <t>19) Passiven Ausland</t>
  </si>
  <si>
    <t>20) Passiven Ausland</t>
  </si>
  <si>
    <t>21) Passiven Ausland</t>
  </si>
  <si>
    <t>22) Gesamt</t>
  </si>
  <si>
    <t>23) in % der</t>
  </si>
  <si>
    <t>24) Summe</t>
  </si>
  <si>
    <t>25) Abzüglich</t>
  </si>
  <si>
    <t>26) Summe</t>
  </si>
  <si>
    <t>27) Summe</t>
  </si>
  <si>
    <t>29) Anteil an</t>
  </si>
  <si>
    <t xml:space="preserve">Diese Auswertung zeigt, dass das Verhältnis zwischen Geldschöpfung und Geldstilllegung bei den verschiedenen Bankengruppen sehr unterschiedlich ist.  </t>
  </si>
  <si>
    <t xml:space="preserve">CHF-Forderungen minus CHF-Verbindlichkeiten minus den Sichteinlagen lt. SNB Statistik = Forderungen, die nicht durch Geldschöpfung entstanden sind. </t>
  </si>
  <si>
    <t xml:space="preserve">Fast alle Kredite, Finanzanlagen, Beteiligungen und Immobilien werden von Banken durch neu geschöpftes Buchgeld finanziert, womit sich die Geldmenge erhöht. Wenn Banken Spar- und Anlagegelder von Kunden annehmen, wird Geld stillgelegt und </t>
  </si>
  <si>
    <t>damit die Geldmenge M1 wieder reduziert. Der Unterschied zwischen Krediten, Finanz- und Sachanlagen (Geldschöpfung) abzüglich der Spargelder auf Zeit (Geldstilllegung) ergibt das elektronische Buchgeld der Banken (Sichteinlagen).</t>
  </si>
  <si>
    <t xml:space="preserve">Finanzanlagen und Beteiligungen entstehen in geringem Umfange auch durch Krediteverträge ohne Geldfluss und höhere Bewertungen (z.B. aufgrund Aktienkurssteigerungen). Dies ist in der Spalte 25) abgezogen und so berechnet:  </t>
  </si>
  <si>
    <t xml:space="preserve">Nicht berücksichtigt wurden die Transaktionskonten. Diese werden zwar in der liquiden Geldmenge M1 erfasst, in der Bankenstatistik aber als Forderungen auf Zeit, so dass keine stimmige Datenbasis vorhanden ist. </t>
  </si>
  <si>
    <t>ist Sichteinlagen</t>
  </si>
  <si>
    <t>28) CHF Ford.</t>
  </si>
  <si>
    <t>30) CHF Ford.</t>
  </si>
  <si>
    <t>im Verhältnis</t>
  </si>
  <si>
    <t>zu CHF Verpfl.</t>
  </si>
  <si>
    <t>Aktiven, 31.12.2014</t>
  </si>
  <si>
    <t>Passiven, 31.12.2014</t>
  </si>
  <si>
    <t xml:space="preserve">  Fazit: </t>
  </si>
  <si>
    <t xml:space="preserve">  Das Verhältnis der Geldschöpfung zur Geldstillegung durch Sparanlagen ist nach</t>
  </si>
  <si>
    <t xml:space="preserve">  Bankengruppe sehr unterschiedlich. Bei den Raiffeisenbanken stehen allen Krediten</t>
  </si>
  <si>
    <t xml:space="preserve">  und Finanzanlagen 90 % auf Zeit angelegte Spareinlagen von Kunden gegenüber,</t>
  </si>
  <si>
    <t xml:space="preserve">  bei den Grossbanken (UBS und CS) dagegen nur 57%. Entsprechend mehr </t>
  </si>
  <si>
    <t xml:space="preserve">  profitieren die Grossbanken von der Geldschöpfung. Wenn Raiffeisenbanken 100% </t>
  </si>
  <si>
    <t xml:space="preserve">  neu geschöpfte Gelder dem Geldkreislauf zuführen, so legen sie gleichzeitig 90% wieder </t>
  </si>
  <si>
    <t xml:space="preserve">  still, die Grossbanken dagegen nur 57%. Entsprechend haben Grossbanken geringere </t>
  </si>
  <si>
    <t xml:space="preserve">  Refinanzierungskosten, denn Sparkonten müssen höher verzinst werden.</t>
  </si>
  <si>
    <t xml:space="preserve">  Die bei genossenschaftlichen Raiffeisenbanken angelegten Spargelder entsprechen also </t>
  </si>
  <si>
    <t xml:space="preserve">  fast dem Volumen ihrer ausstehenden Kredite. Damit könnten die Raiffeisenbanken </t>
  </si>
  <si>
    <t xml:space="preserve">  nach der Vollgeldumstellung die Kreditvergaben weitgehend durch Spargelder finanzieren. </t>
  </si>
  <si>
    <t xml:space="preserve">  Auch viele Sparkassen und Kantonalbanken werden die Vollgeldumstellung kaum merken. </t>
  </si>
  <si>
    <t xml:space="preserve">  Mit Vollgeld wird deren vorsichtiges Geschäftsmodell belohnt. Dagegen werden sich die </t>
  </si>
  <si>
    <t xml:space="preserve">  Grossbanken mit Vollgeld stärker um die Vorfinanzierung kümmern müssen. Das ist </t>
  </si>
  <si>
    <t xml:space="preserve">  möglich durch ein verstärktes Anwerben von Spargeldern, Kredite vom Geldmarkt oder </t>
  </si>
  <si>
    <t xml:space="preserve">  bei der SNB. </t>
  </si>
  <si>
    <t>Thomas Mayer, thomas.mayer@vollgeld-initiative.ch, 20.3.2017</t>
  </si>
  <si>
    <t>Quelle: Die Banken in der Schweiz 2014, SNB, Tabelle 24, https://www.snb.ch/de/mmr/reference/banks_2014/source/banks_2014.de.pdf</t>
  </si>
  <si>
    <t>Wieviel Franken schöpfen einzelne Bankengruppen im Verhältnis zu Spareinlagen? (Stand 31.12.2014)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</si>
</sst>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3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33" borderId="14" xfId="0" applyFont="1" applyFill="1" applyBorder="1" applyAlignment="1">
      <alignment/>
    </xf>
    <xf numFmtId="164" fontId="0" fillId="33" borderId="14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33" borderId="15" xfId="0" applyFont="1" applyFill="1" applyBorder="1" applyAlignment="1">
      <alignment/>
    </xf>
    <xf numFmtId="3" fontId="0" fillId="33" borderId="15" xfId="0" applyNumberFormat="1" applyFill="1" applyBorder="1" applyAlignment="1">
      <alignment/>
    </xf>
    <xf numFmtId="164" fontId="0" fillId="33" borderId="15" xfId="0" applyNumberForma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18" xfId="0" applyNumberFormat="1" applyBorder="1" applyAlignment="1">
      <alignment/>
    </xf>
    <xf numFmtId="3" fontId="0" fillId="33" borderId="19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3" fontId="0" fillId="34" borderId="22" xfId="0" applyNumberFormat="1" applyFill="1" applyBorder="1" applyAlignment="1">
      <alignment/>
    </xf>
    <xf numFmtId="3" fontId="0" fillId="0" borderId="23" xfId="0" applyNumberFormat="1" applyBorder="1" applyAlignment="1">
      <alignment/>
    </xf>
    <xf numFmtId="3" fontId="0" fillId="34" borderId="20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0" fontId="0" fillId="0" borderId="17" xfId="0" applyFont="1" applyBorder="1" applyAlignment="1">
      <alignment/>
    </xf>
    <xf numFmtId="3" fontId="0" fillId="33" borderId="11" xfId="0" applyNumberFormat="1" applyFill="1" applyBorder="1" applyAlignment="1">
      <alignment/>
    </xf>
    <xf numFmtId="3" fontId="0" fillId="0" borderId="22" xfId="0" applyNumberFormat="1" applyBorder="1" applyAlignment="1">
      <alignment/>
    </xf>
    <xf numFmtId="0" fontId="0" fillId="35" borderId="12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0" fillId="33" borderId="14" xfId="0" applyNumberFormat="1" applyFont="1" applyFill="1" applyBorder="1" applyAlignment="1">
      <alignment/>
    </xf>
    <xf numFmtId="3" fontId="0" fillId="36" borderId="13" xfId="0" applyNumberFormat="1" applyFon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37" borderId="13" xfId="0" applyNumberFormat="1" applyFill="1" applyBorder="1" applyAlignment="1">
      <alignment/>
    </xf>
    <xf numFmtId="3" fontId="0" fillId="38" borderId="13" xfId="0" applyNumberFormat="1" applyFont="1" applyFill="1" applyBorder="1" applyAlignment="1">
      <alignment/>
    </xf>
    <xf numFmtId="3" fontId="0" fillId="38" borderId="14" xfId="0" applyNumberFormat="1" applyFont="1" applyFill="1" applyBorder="1" applyAlignment="1">
      <alignment/>
    </xf>
    <xf numFmtId="3" fontId="0" fillId="39" borderId="13" xfId="0" applyNumberFormat="1" applyFont="1" applyFill="1" applyBorder="1" applyAlignment="1">
      <alignment/>
    </xf>
    <xf numFmtId="3" fontId="0" fillId="39" borderId="14" xfId="0" applyNumberFormat="1" applyFont="1" applyFill="1" applyBorder="1" applyAlignment="1">
      <alignment/>
    </xf>
    <xf numFmtId="0" fontId="0" fillId="35" borderId="0" xfId="0" applyFill="1" applyAlignment="1">
      <alignment/>
    </xf>
    <xf numFmtId="3" fontId="0" fillId="40" borderId="13" xfId="0" applyNumberFormat="1" applyFont="1" applyFill="1" applyBorder="1" applyAlignment="1">
      <alignment/>
    </xf>
    <xf numFmtId="3" fontId="0" fillId="36" borderId="13" xfId="0" applyNumberFormat="1" applyFill="1" applyBorder="1" applyAlignment="1">
      <alignment/>
    </xf>
    <xf numFmtId="3" fontId="0" fillId="33" borderId="24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37" borderId="14" xfId="0" applyNumberFormat="1" applyFill="1" applyBorder="1" applyAlignment="1">
      <alignment/>
    </xf>
    <xf numFmtId="9" fontId="0" fillId="33" borderId="13" xfId="0" applyNumberFormat="1" applyFill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36" borderId="13" xfId="0" applyNumberFormat="1" applyFill="1" applyBorder="1" applyAlignment="1">
      <alignment horizontal="center"/>
    </xf>
    <xf numFmtId="9" fontId="0" fillId="33" borderId="14" xfId="0" applyNumberFormat="1" applyFill="1" applyBorder="1" applyAlignment="1">
      <alignment horizontal="center"/>
    </xf>
    <xf numFmtId="9" fontId="4" fillId="41" borderId="13" xfId="0" applyNumberFormat="1" applyFont="1" applyFill="1" applyBorder="1" applyAlignment="1">
      <alignment horizontal="center"/>
    </xf>
    <xf numFmtId="9" fontId="4" fillId="0" borderId="14" xfId="0" applyNumberFormat="1" applyFont="1" applyBorder="1" applyAlignment="1">
      <alignment horizontal="center"/>
    </xf>
    <xf numFmtId="9" fontId="4" fillId="40" borderId="13" xfId="0" applyNumberFormat="1" applyFont="1" applyFill="1" applyBorder="1" applyAlignment="1">
      <alignment horizontal="center"/>
    </xf>
    <xf numFmtId="9" fontId="4" fillId="41" borderId="14" xfId="0" applyNumberFormat="1" applyFont="1" applyFill="1" applyBorder="1" applyAlignment="1">
      <alignment horizontal="center"/>
    </xf>
    <xf numFmtId="0" fontId="0" fillId="35" borderId="17" xfId="0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5" borderId="26" xfId="0" applyFill="1" applyBorder="1" applyAlignment="1">
      <alignment/>
    </xf>
    <xf numFmtId="0" fontId="0" fillId="36" borderId="26" xfId="0" applyFont="1" applyFill="1" applyBorder="1" applyAlignment="1">
      <alignment/>
    </xf>
    <xf numFmtId="0" fontId="0" fillId="36" borderId="27" xfId="0" applyFont="1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9" fontId="0" fillId="35" borderId="16" xfId="0" applyNumberFormat="1" applyFill="1" applyBorder="1" applyAlignment="1">
      <alignment/>
    </xf>
    <xf numFmtId="0" fontId="3" fillId="35" borderId="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5" xfId="0" applyFont="1" applyFill="1" applyBorder="1" applyAlignment="1">
      <alignment/>
    </xf>
    <xf numFmtId="0" fontId="3" fillId="35" borderId="0" xfId="0" applyFont="1" applyFill="1" applyAlignment="1">
      <alignment/>
    </xf>
    <xf numFmtId="0" fontId="0" fillId="35" borderId="25" xfId="0" applyFont="1" applyFill="1" applyBorder="1" applyAlignment="1">
      <alignment/>
    </xf>
    <xf numFmtId="0" fontId="0" fillId="36" borderId="13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2"/>
  <sheetViews>
    <sheetView tabSelected="1" zoomScale="106" zoomScaleNormal="106" zoomScaleSheetLayoutView="64" zoomScalePageLayoutView="48" workbookViewId="0" topLeftCell="E49">
      <selection activeCell="L37" sqref="L37"/>
    </sheetView>
  </sheetViews>
  <sheetFormatPr defaultColWidth="11.421875" defaultRowHeight="12.75"/>
  <cols>
    <col min="1" max="1" width="36.421875" style="0" customWidth="1"/>
    <col min="2" max="2" width="17.140625" style="0" customWidth="1"/>
    <col min="3" max="5" width="17.28125" style="0" customWidth="1"/>
    <col min="6" max="9" width="17.7109375" style="0" customWidth="1"/>
    <col min="10" max="11" width="16.8515625" style="0" customWidth="1"/>
    <col min="12" max="12" width="11.57421875" style="0" customWidth="1"/>
    <col min="13" max="13" width="12.57421875" style="0" customWidth="1"/>
  </cols>
  <sheetData>
    <row r="1" spans="1:10" ht="20.25">
      <c r="A1" s="18" t="s">
        <v>107</v>
      </c>
      <c r="J1" t="s">
        <v>105</v>
      </c>
    </row>
    <row r="2" spans="1:11" s="20" customFormat="1" ht="6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ht="12.75">
      <c r="A3" t="s">
        <v>77</v>
      </c>
    </row>
    <row r="4" ht="12.75">
      <c r="A4" t="s">
        <v>78</v>
      </c>
    </row>
    <row r="5" ht="12.75">
      <c r="A5" t="s">
        <v>75</v>
      </c>
    </row>
    <row r="6" ht="12.75">
      <c r="A6" t="s">
        <v>38</v>
      </c>
    </row>
    <row r="7" spans="1:78" ht="12.75">
      <c r="A7" t="s">
        <v>79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</row>
    <row r="8" spans="1:78" ht="12.75">
      <c r="A8" t="s">
        <v>76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</row>
    <row r="9" spans="1:78" ht="12.75">
      <c r="A9" t="s">
        <v>80</v>
      </c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</row>
    <row r="10" spans="1:78" s="29" customFormat="1" ht="12.75">
      <c r="A10" s="1" t="s">
        <v>106</v>
      </c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8"/>
      <c r="BB10" s="88"/>
      <c r="BC10" s="88"/>
      <c r="BD10" s="88"/>
      <c r="BE10" s="88"/>
      <c r="BF10" s="88"/>
      <c r="BG10" s="88"/>
      <c r="BH10" s="88"/>
      <c r="BI10" s="88"/>
      <c r="BJ10" s="88"/>
      <c r="BK10" s="88"/>
      <c r="BL10" s="88"/>
      <c r="BM10" s="88"/>
      <c r="BN10" s="88"/>
      <c r="BO10" s="88"/>
      <c r="BP10" s="88"/>
      <c r="BQ10" s="88"/>
      <c r="BR10" s="88"/>
      <c r="BS10" s="88"/>
      <c r="BT10" s="88"/>
      <c r="BU10" s="88"/>
      <c r="BV10" s="88"/>
      <c r="BW10" s="88"/>
      <c r="BX10" s="88"/>
      <c r="BY10" s="88"/>
      <c r="BZ10" s="88"/>
    </row>
    <row r="11" spans="1:78" s="20" customFormat="1" ht="9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</row>
    <row r="12" spans="1:78" s="4" customFormat="1" ht="12.75">
      <c r="A12" s="50" t="s">
        <v>86</v>
      </c>
      <c r="B12" s="25" t="s">
        <v>47</v>
      </c>
      <c r="C12" s="25" t="s">
        <v>48</v>
      </c>
      <c r="D12" s="25" t="s">
        <v>49</v>
      </c>
      <c r="E12" s="25" t="s">
        <v>50</v>
      </c>
      <c r="F12" s="25" t="s">
        <v>51</v>
      </c>
      <c r="G12" s="25" t="s">
        <v>52</v>
      </c>
      <c r="H12" s="25" t="s">
        <v>53</v>
      </c>
      <c r="I12" s="25" t="s">
        <v>54</v>
      </c>
      <c r="J12" s="3" t="s">
        <v>55</v>
      </c>
      <c r="K12" s="39" t="s">
        <v>56</v>
      </c>
      <c r="L12" s="3" t="s">
        <v>57</v>
      </c>
      <c r="M12" s="25" t="s">
        <v>58</v>
      </c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</row>
    <row r="13" spans="1:78" s="2" customFormat="1" ht="12.75">
      <c r="A13" s="23"/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1</v>
      </c>
      <c r="H13" s="2" t="s">
        <v>1</v>
      </c>
      <c r="I13" s="2" t="s">
        <v>1</v>
      </c>
      <c r="J13" s="23" t="s">
        <v>2</v>
      </c>
      <c r="K13" s="40" t="s">
        <v>1</v>
      </c>
      <c r="L13" s="45" t="s">
        <v>32</v>
      </c>
      <c r="M13" s="24" t="s">
        <v>33</v>
      </c>
      <c r="N13" s="75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</row>
    <row r="14" spans="1:78" s="2" customFormat="1" ht="12.75">
      <c r="A14" s="23"/>
      <c r="B14" s="2" t="s">
        <v>3</v>
      </c>
      <c r="C14" s="2" t="s">
        <v>3</v>
      </c>
      <c r="D14" s="2" t="s">
        <v>3</v>
      </c>
      <c r="E14" s="2" t="s">
        <v>4</v>
      </c>
      <c r="F14" s="2" t="s">
        <v>3</v>
      </c>
      <c r="G14" s="2" t="s">
        <v>3</v>
      </c>
      <c r="H14" s="2" t="s">
        <v>3</v>
      </c>
      <c r="I14" s="2" t="s">
        <v>4</v>
      </c>
      <c r="J14" s="23" t="s">
        <v>5</v>
      </c>
      <c r="K14" s="40" t="s">
        <v>3</v>
      </c>
      <c r="L14" s="2" t="s">
        <v>33</v>
      </c>
      <c r="M14" s="2" t="s">
        <v>34</v>
      </c>
      <c r="N14" s="75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</row>
    <row r="15" spans="1:78" s="2" customFormat="1" ht="12.75">
      <c r="A15" s="23"/>
      <c r="B15" s="2" t="s">
        <v>9</v>
      </c>
      <c r="C15" s="2" t="s">
        <v>9</v>
      </c>
      <c r="D15" s="2" t="s">
        <v>8</v>
      </c>
      <c r="E15" s="2" t="s">
        <v>9</v>
      </c>
      <c r="F15" s="2" t="s">
        <v>9</v>
      </c>
      <c r="G15" s="2" t="s">
        <v>9</v>
      </c>
      <c r="H15" s="2" t="s">
        <v>8</v>
      </c>
      <c r="I15" s="2" t="s">
        <v>9</v>
      </c>
      <c r="J15" s="23" t="s">
        <v>10</v>
      </c>
      <c r="K15" s="40" t="s">
        <v>11</v>
      </c>
      <c r="N15" s="75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</row>
    <row r="16" spans="1:78" s="2" customFormat="1" ht="12.75">
      <c r="A16" s="23"/>
      <c r="B16" s="2" t="s">
        <v>6</v>
      </c>
      <c r="C16" s="2" t="s">
        <v>7</v>
      </c>
      <c r="D16" s="2" t="s">
        <v>34</v>
      </c>
      <c r="E16" s="2" t="s">
        <v>34</v>
      </c>
      <c r="F16" s="2" t="s">
        <v>6</v>
      </c>
      <c r="G16" s="2" t="s">
        <v>7</v>
      </c>
      <c r="H16" s="2" t="s">
        <v>34</v>
      </c>
      <c r="I16" s="2" t="s">
        <v>34</v>
      </c>
      <c r="J16" s="23" t="s">
        <v>12</v>
      </c>
      <c r="K16" s="40" t="s">
        <v>9</v>
      </c>
      <c r="N16" s="75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</row>
    <row r="17" spans="1:78" s="2" customFormat="1" ht="12.75">
      <c r="A17" s="23" t="s">
        <v>0</v>
      </c>
      <c r="B17" s="2" t="s">
        <v>34</v>
      </c>
      <c r="C17" s="2" t="s">
        <v>34</v>
      </c>
      <c r="F17" s="2" t="s">
        <v>34</v>
      </c>
      <c r="G17" s="2" t="s">
        <v>34</v>
      </c>
      <c r="J17" s="23" t="s">
        <v>34</v>
      </c>
      <c r="K17" s="40" t="s">
        <v>34</v>
      </c>
      <c r="N17" s="75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</row>
    <row r="18" spans="1:78" s="12" customFormat="1" ht="12.75">
      <c r="A18" s="12" t="s">
        <v>13</v>
      </c>
      <c r="B18" s="7">
        <v>79884</v>
      </c>
      <c r="C18" s="7">
        <v>53904</v>
      </c>
      <c r="D18" s="7">
        <v>900527</v>
      </c>
      <c r="E18" s="7">
        <v>24341</v>
      </c>
      <c r="F18" s="7">
        <v>3500</v>
      </c>
      <c r="G18" s="7">
        <v>13580</v>
      </c>
      <c r="H18" s="7">
        <v>3297</v>
      </c>
      <c r="I18" s="7">
        <v>12842</v>
      </c>
      <c r="J18" s="36">
        <v>208997</v>
      </c>
      <c r="K18" s="41">
        <f>SUM(B18:J18)</f>
        <v>1300872</v>
      </c>
      <c r="L18" s="13">
        <f>K18/M18</f>
        <v>0.42767658682475274</v>
      </c>
      <c r="M18" s="7">
        <v>3041719</v>
      </c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</row>
    <row r="19" spans="2:78" s="26" customFormat="1" ht="12.75">
      <c r="B19"/>
      <c r="C19"/>
      <c r="D19"/>
      <c r="E19"/>
      <c r="F19"/>
      <c r="G19"/>
      <c r="H19"/>
      <c r="I19"/>
      <c r="J19"/>
      <c r="K19" s="42"/>
      <c r="L19" s="28"/>
      <c r="M19" s="27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</row>
    <row r="20" spans="1:78" s="12" customFormat="1" ht="12.75">
      <c r="A20" s="12" t="s">
        <v>14</v>
      </c>
      <c r="B20" s="7">
        <v>29608</v>
      </c>
      <c r="C20" s="7">
        <v>16642</v>
      </c>
      <c r="D20" s="7">
        <v>315387</v>
      </c>
      <c r="E20" s="7">
        <v>4233</v>
      </c>
      <c r="F20" s="7">
        <v>1249</v>
      </c>
      <c r="G20" s="7">
        <v>873</v>
      </c>
      <c r="H20" s="7">
        <v>429</v>
      </c>
      <c r="I20" s="7">
        <v>1412</v>
      </c>
      <c r="J20" s="36">
        <v>34162</v>
      </c>
      <c r="K20" s="43">
        <f aca="true" t="shared" si="0" ref="K20:K29">SUM(B20:J20)</f>
        <v>403995</v>
      </c>
      <c r="L20" s="13">
        <f aca="true" t="shared" si="1" ref="L20:L29">K20/M20</f>
        <v>0.7730068040747913</v>
      </c>
      <c r="M20" s="7">
        <v>522628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</row>
    <row r="21" spans="1:78" s="12" customFormat="1" ht="12.75">
      <c r="A21" s="12" t="s">
        <v>15</v>
      </c>
      <c r="B21" s="7">
        <v>20404</v>
      </c>
      <c r="C21" s="7">
        <v>20457</v>
      </c>
      <c r="D21" s="7">
        <v>263971</v>
      </c>
      <c r="E21" s="7">
        <v>7095</v>
      </c>
      <c r="F21" s="7">
        <v>1555</v>
      </c>
      <c r="G21" s="7">
        <v>5607</v>
      </c>
      <c r="H21" s="7">
        <v>313</v>
      </c>
      <c r="I21" s="7">
        <v>3517</v>
      </c>
      <c r="J21" s="36">
        <v>72341</v>
      </c>
      <c r="K21" s="43">
        <f t="shared" si="0"/>
        <v>395260</v>
      </c>
      <c r="L21" s="13">
        <f t="shared" si="1"/>
        <v>0.2706815318029913</v>
      </c>
      <c r="M21" s="7">
        <v>1460240</v>
      </c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</row>
    <row r="22" spans="1:78" s="12" customFormat="1" ht="12.75">
      <c r="A22" s="12" t="s">
        <v>16</v>
      </c>
      <c r="B22" s="7">
        <v>2699</v>
      </c>
      <c r="C22" s="7">
        <v>3373</v>
      </c>
      <c r="D22" s="7">
        <v>88602</v>
      </c>
      <c r="E22" s="7">
        <v>700</v>
      </c>
      <c r="F22" s="7">
        <v>9</v>
      </c>
      <c r="G22" s="7">
        <v>46</v>
      </c>
      <c r="H22" s="7">
        <v>127</v>
      </c>
      <c r="I22" s="7">
        <v>0</v>
      </c>
      <c r="J22" s="36">
        <v>4504</v>
      </c>
      <c r="K22" s="43">
        <f t="shared" si="0"/>
        <v>100060</v>
      </c>
      <c r="L22" s="13">
        <f t="shared" si="1"/>
        <v>0.9183692200378141</v>
      </c>
      <c r="M22" s="7">
        <v>108954</v>
      </c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</row>
    <row r="23" spans="1:78" s="12" customFormat="1" ht="12.75">
      <c r="A23" s="12" t="s">
        <v>17</v>
      </c>
      <c r="B23" s="7">
        <v>4382</v>
      </c>
      <c r="C23" s="7">
        <v>3125</v>
      </c>
      <c r="D23" s="7">
        <v>150459</v>
      </c>
      <c r="E23" s="7">
        <v>943</v>
      </c>
      <c r="F23" s="7">
        <v>1</v>
      </c>
      <c r="G23" s="7">
        <v>10</v>
      </c>
      <c r="H23" s="7">
        <v>0</v>
      </c>
      <c r="I23" s="7">
        <v>1297</v>
      </c>
      <c r="J23" s="36">
        <v>9413</v>
      </c>
      <c r="K23" s="43">
        <f t="shared" si="0"/>
        <v>169630</v>
      </c>
      <c r="L23" s="13">
        <f t="shared" si="1"/>
        <v>0.9134478172135075</v>
      </c>
      <c r="M23" s="7">
        <v>185703</v>
      </c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</row>
    <row r="24" spans="1:78" s="12" customFormat="1" ht="12.75">
      <c r="A24" s="12" t="s">
        <v>18</v>
      </c>
      <c r="B24" s="7">
        <v>22103</v>
      </c>
      <c r="C24" s="7">
        <v>10047</v>
      </c>
      <c r="D24" s="7">
        <v>81401</v>
      </c>
      <c r="E24" s="7">
        <v>11316</v>
      </c>
      <c r="F24" s="7">
        <v>500</v>
      </c>
      <c r="G24" s="7">
        <v>6981</v>
      </c>
      <c r="H24" s="7">
        <v>2404</v>
      </c>
      <c r="I24" s="7">
        <v>5426</v>
      </c>
      <c r="J24" s="64">
        <v>87607</v>
      </c>
      <c r="K24" s="43">
        <f t="shared" si="0"/>
        <v>227785</v>
      </c>
      <c r="L24" s="13">
        <f t="shared" si="1"/>
        <v>0.326554749548413</v>
      </c>
      <c r="M24" s="7">
        <v>697540</v>
      </c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</row>
    <row r="25" spans="1:78" s="9" customFormat="1" ht="12.75">
      <c r="A25" s="9" t="s">
        <v>19</v>
      </c>
      <c r="B25" s="9">
        <v>493</v>
      </c>
      <c r="C25" s="9">
        <v>3981</v>
      </c>
      <c r="D25" s="9">
        <v>7944</v>
      </c>
      <c r="E25" s="10">
        <v>2086</v>
      </c>
      <c r="F25" s="10">
        <v>151</v>
      </c>
      <c r="G25" s="10">
        <v>2356</v>
      </c>
      <c r="H25" s="10">
        <v>17</v>
      </c>
      <c r="I25" s="10">
        <v>637</v>
      </c>
      <c r="J25" s="65">
        <v>15364</v>
      </c>
      <c r="K25" s="44">
        <f t="shared" si="0"/>
        <v>33029</v>
      </c>
      <c r="L25" s="11">
        <f t="shared" si="1"/>
        <v>0.15979660754545366</v>
      </c>
      <c r="M25" s="10">
        <v>206694</v>
      </c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  <c r="BS25" s="92"/>
      <c r="BT25" s="92"/>
      <c r="BU25" s="92"/>
      <c r="BV25" s="92"/>
      <c r="BW25" s="92"/>
      <c r="BX25" s="92"/>
      <c r="BY25" s="92"/>
      <c r="BZ25" s="92"/>
    </row>
    <row r="26" spans="1:78" s="9" customFormat="1" ht="12.75">
      <c r="A26" s="9" t="s">
        <v>20</v>
      </c>
      <c r="B26" s="9">
        <v>16888</v>
      </c>
      <c r="C26" s="9">
        <v>2644</v>
      </c>
      <c r="D26" s="9">
        <v>52072</v>
      </c>
      <c r="E26" s="9">
        <v>4822</v>
      </c>
      <c r="F26" s="9">
        <v>58</v>
      </c>
      <c r="G26" s="9">
        <v>66</v>
      </c>
      <c r="H26" s="9">
        <v>176</v>
      </c>
      <c r="I26" s="9">
        <v>330</v>
      </c>
      <c r="J26">
        <v>60306</v>
      </c>
      <c r="K26" s="44">
        <f t="shared" si="0"/>
        <v>137362</v>
      </c>
      <c r="L26" s="11">
        <f t="shared" si="1"/>
        <v>0.6985313561563028</v>
      </c>
      <c r="M26" s="10">
        <v>196644</v>
      </c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</row>
    <row r="27" spans="1:78" s="9" customFormat="1" ht="12.75">
      <c r="A27" s="9" t="s">
        <v>21</v>
      </c>
      <c r="B27" s="10">
        <v>4722</v>
      </c>
      <c r="C27" s="10">
        <v>3422</v>
      </c>
      <c r="D27" s="10">
        <v>21385</v>
      </c>
      <c r="E27" s="10">
        <v>4409</v>
      </c>
      <c r="F27" s="10">
        <v>291</v>
      </c>
      <c r="G27" s="10">
        <v>4558</v>
      </c>
      <c r="H27" s="10">
        <v>2211</v>
      </c>
      <c r="I27" s="10">
        <v>4459</v>
      </c>
      <c r="J27" s="65">
        <v>11936</v>
      </c>
      <c r="K27" s="44">
        <f t="shared" si="0"/>
        <v>57393</v>
      </c>
      <c r="L27" s="11">
        <f t="shared" si="1"/>
        <v>0.1950802509840178</v>
      </c>
      <c r="M27" s="10">
        <v>294202</v>
      </c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</row>
    <row r="28" spans="1:78" s="12" customFormat="1" ht="12.75">
      <c r="A28" s="12" t="s">
        <v>22</v>
      </c>
      <c r="B28" s="7">
        <v>598</v>
      </c>
      <c r="C28" s="7">
        <v>150</v>
      </c>
      <c r="D28" s="7">
        <v>674</v>
      </c>
      <c r="E28" s="7">
        <v>2</v>
      </c>
      <c r="F28" s="7">
        <v>184</v>
      </c>
      <c r="G28" s="7">
        <v>28</v>
      </c>
      <c r="H28" s="7">
        <v>23</v>
      </c>
      <c r="I28" s="7">
        <v>1187</v>
      </c>
      <c r="J28" s="64">
        <v>80</v>
      </c>
      <c r="K28" s="43">
        <f t="shared" si="0"/>
        <v>2926</v>
      </c>
      <c r="L28" s="13">
        <f t="shared" si="1"/>
        <v>0.04938563327032136</v>
      </c>
      <c r="M28" s="7">
        <v>59248</v>
      </c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</row>
    <row r="29" spans="1:78" s="15" customFormat="1" ht="12.75">
      <c r="A29" s="15" t="s">
        <v>23</v>
      </c>
      <c r="B29" s="16">
        <v>90</v>
      </c>
      <c r="C29" s="16">
        <v>110</v>
      </c>
      <c r="D29" s="16">
        <v>33</v>
      </c>
      <c r="E29" s="16">
        <v>52</v>
      </c>
      <c r="F29" s="16">
        <v>2</v>
      </c>
      <c r="G29" s="16">
        <v>35</v>
      </c>
      <c r="H29" s="16">
        <v>1</v>
      </c>
      <c r="I29" s="16">
        <v>3</v>
      </c>
      <c r="J29" s="38">
        <v>890</v>
      </c>
      <c r="K29" s="41">
        <f t="shared" si="0"/>
        <v>1216</v>
      </c>
      <c r="L29" s="17">
        <f t="shared" si="1"/>
        <v>0.1641690292966113</v>
      </c>
      <c r="M29" s="16">
        <v>7407</v>
      </c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</row>
    <row r="30" spans="2:78" s="30" customFormat="1" ht="11.25">
      <c r="B30" s="31"/>
      <c r="C30" s="31"/>
      <c r="D30" s="31"/>
      <c r="E30" s="31"/>
      <c r="F30" s="31"/>
      <c r="G30" s="31"/>
      <c r="H30" s="31"/>
      <c r="I30" s="31"/>
      <c r="J30" s="32"/>
      <c r="K30" s="31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</row>
    <row r="31" spans="1:78" s="4" customFormat="1" ht="12.75">
      <c r="A31" s="50" t="s">
        <v>87</v>
      </c>
      <c r="B31" s="25" t="s">
        <v>59</v>
      </c>
      <c r="C31" s="25" t="s">
        <v>60</v>
      </c>
      <c r="D31" s="25" t="s">
        <v>61</v>
      </c>
      <c r="E31" s="25" t="s">
        <v>62</v>
      </c>
      <c r="F31" s="25" t="s">
        <v>63</v>
      </c>
      <c r="G31" s="25" t="s">
        <v>64</v>
      </c>
      <c r="H31" s="25" t="s">
        <v>65</v>
      </c>
      <c r="I31" s="25" t="s">
        <v>66</v>
      </c>
      <c r="J31" s="3" t="s">
        <v>67</v>
      </c>
      <c r="K31" s="39" t="s">
        <v>68</v>
      </c>
      <c r="L31" s="3" t="s">
        <v>69</v>
      </c>
      <c r="M31" s="25" t="s">
        <v>58</v>
      </c>
      <c r="N31" s="95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</row>
    <row r="32" spans="2:78" s="2" customFormat="1" ht="12.75">
      <c r="B32" s="2" t="s">
        <v>24</v>
      </c>
      <c r="C32" s="2" t="s">
        <v>24</v>
      </c>
      <c r="D32" s="2" t="s">
        <v>24</v>
      </c>
      <c r="E32" s="2" t="s">
        <v>24</v>
      </c>
      <c r="F32" s="2" t="s">
        <v>24</v>
      </c>
      <c r="G32" s="2" t="s">
        <v>24</v>
      </c>
      <c r="H32" s="2" t="s">
        <v>24</v>
      </c>
      <c r="I32" s="2" t="s">
        <v>24</v>
      </c>
      <c r="J32" s="23" t="s">
        <v>24</v>
      </c>
      <c r="K32" s="40" t="s">
        <v>24</v>
      </c>
      <c r="L32" s="45" t="s">
        <v>32</v>
      </c>
      <c r="M32" s="24" t="s">
        <v>33</v>
      </c>
      <c r="N32" s="75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</row>
    <row r="33" spans="2:78" s="2" customFormat="1" ht="12.75">
      <c r="B33" s="2" t="s">
        <v>3</v>
      </c>
      <c r="C33" s="2" t="s">
        <v>3</v>
      </c>
      <c r="D33" s="2" t="s">
        <v>4</v>
      </c>
      <c r="E33" s="2" t="s">
        <v>25</v>
      </c>
      <c r="F33" s="2" t="s">
        <v>26</v>
      </c>
      <c r="G33" s="2" t="s">
        <v>3</v>
      </c>
      <c r="H33" s="2" t="s">
        <v>3</v>
      </c>
      <c r="I33" s="2" t="s">
        <v>4</v>
      </c>
      <c r="J33" s="23" t="s">
        <v>26</v>
      </c>
      <c r="K33" s="40" t="s">
        <v>3</v>
      </c>
      <c r="L33" s="2" t="s">
        <v>33</v>
      </c>
      <c r="M33" s="2" t="s">
        <v>34</v>
      </c>
      <c r="N33" s="75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</row>
    <row r="34" spans="2:78" s="2" customFormat="1" ht="12.75">
      <c r="B34" s="2" t="s">
        <v>27</v>
      </c>
      <c r="C34" s="2" t="s">
        <v>28</v>
      </c>
      <c r="D34" s="2" t="s">
        <v>9</v>
      </c>
      <c r="F34" s="2" t="s">
        <v>29</v>
      </c>
      <c r="G34" s="2" t="s">
        <v>27</v>
      </c>
      <c r="H34" s="2" t="s">
        <v>28</v>
      </c>
      <c r="I34" s="2" t="s">
        <v>9</v>
      </c>
      <c r="J34" s="23" t="s">
        <v>29</v>
      </c>
      <c r="K34" s="40"/>
      <c r="N34" s="75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</row>
    <row r="35" spans="2:78" s="2" customFormat="1" ht="12.75">
      <c r="B35" s="2" t="s">
        <v>34</v>
      </c>
      <c r="C35" s="2" t="s">
        <v>9</v>
      </c>
      <c r="D35" s="2" t="s">
        <v>34</v>
      </c>
      <c r="E35" s="2" t="s">
        <v>34</v>
      </c>
      <c r="F35" s="2" t="s">
        <v>34</v>
      </c>
      <c r="G35" s="2" t="s">
        <v>34</v>
      </c>
      <c r="H35" s="2" t="s">
        <v>9</v>
      </c>
      <c r="I35" s="2" t="s">
        <v>34</v>
      </c>
      <c r="J35" s="23" t="s">
        <v>34</v>
      </c>
      <c r="K35" s="40"/>
      <c r="N35" s="7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</row>
    <row r="36" spans="1:78" s="2" customFormat="1" ht="12.75">
      <c r="A36" s="2" t="s">
        <v>0</v>
      </c>
      <c r="C36" s="2" t="s">
        <v>34</v>
      </c>
      <c r="G36"/>
      <c r="H36" s="2" t="s">
        <v>34</v>
      </c>
      <c r="J36" s="23"/>
      <c r="K36" s="40"/>
      <c r="N36" s="75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</row>
    <row r="37" spans="1:78" s="5" customFormat="1" ht="12.75">
      <c r="A37" s="5" t="s">
        <v>13</v>
      </c>
      <c r="B37" s="6">
        <v>581902</v>
      </c>
      <c r="C37" s="6">
        <v>53361</v>
      </c>
      <c r="D37" s="6">
        <v>28841</v>
      </c>
      <c r="E37" s="6">
        <v>23698</v>
      </c>
      <c r="F37" s="6">
        <v>138910</v>
      </c>
      <c r="G37" s="6">
        <v>25973</v>
      </c>
      <c r="H37" s="6">
        <v>5283</v>
      </c>
      <c r="I37" s="6">
        <v>57650</v>
      </c>
      <c r="J37" s="46">
        <v>11804</v>
      </c>
      <c r="K37" s="43">
        <f>SUM(B37:I37)</f>
        <v>915618</v>
      </c>
      <c r="L37" s="8">
        <f>K37/M37</f>
        <v>0.30101991669841954</v>
      </c>
      <c r="M37" s="6">
        <v>3041719</v>
      </c>
      <c r="N37" s="7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</row>
    <row r="38" spans="2:78" s="9" customFormat="1" ht="12.75">
      <c r="B38" s="10"/>
      <c r="C38" s="10"/>
      <c r="D38" s="10"/>
      <c r="E38" s="10"/>
      <c r="F38" s="10"/>
      <c r="G38" s="10"/>
      <c r="H38" s="10"/>
      <c r="I38" s="10"/>
      <c r="J38" s="37"/>
      <c r="K38" s="47"/>
      <c r="L38" s="11"/>
      <c r="M38" s="10"/>
      <c r="N38" s="77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</row>
    <row r="39" spans="1:78" s="12" customFormat="1" ht="12.75">
      <c r="A39" s="12" t="s">
        <v>14</v>
      </c>
      <c r="B39" s="7">
        <v>182258</v>
      </c>
      <c r="C39" s="7">
        <v>21372</v>
      </c>
      <c r="D39" s="7">
        <v>8580</v>
      </c>
      <c r="E39" s="7">
        <v>3714</v>
      </c>
      <c r="F39" s="7">
        <v>70554</v>
      </c>
      <c r="G39" s="7">
        <v>8373</v>
      </c>
      <c r="H39" s="7">
        <v>408</v>
      </c>
      <c r="I39" s="7">
        <v>7830</v>
      </c>
      <c r="J39" s="36">
        <v>106</v>
      </c>
      <c r="K39" s="43">
        <f aca="true" t="shared" si="2" ref="K39:K48">SUM(B39:I39)</f>
        <v>303089</v>
      </c>
      <c r="L39" s="13">
        <f aca="true" t="shared" si="3" ref="L39:L48">K39/M39</f>
        <v>0.5799325715422825</v>
      </c>
      <c r="M39" s="7">
        <v>522628</v>
      </c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0"/>
      <c r="BM39" s="90"/>
      <c r="BN39" s="90"/>
      <c r="BO39" s="90"/>
      <c r="BP39" s="90"/>
      <c r="BQ39" s="90"/>
      <c r="BR39" s="90"/>
      <c r="BS39" s="90"/>
      <c r="BT39" s="90"/>
      <c r="BU39" s="90"/>
      <c r="BV39" s="90"/>
      <c r="BW39" s="90"/>
      <c r="BX39" s="90"/>
      <c r="BY39" s="90"/>
      <c r="BZ39" s="90"/>
    </row>
    <row r="40" spans="1:78" s="12" customFormat="1" ht="12.75">
      <c r="A40" s="12" t="s">
        <v>15</v>
      </c>
      <c r="B40" s="7">
        <v>148338</v>
      </c>
      <c r="C40" s="7">
        <v>20260</v>
      </c>
      <c r="D40" s="7">
        <v>2440</v>
      </c>
      <c r="E40" s="7">
        <v>1848</v>
      </c>
      <c r="F40" s="7">
        <v>18677</v>
      </c>
      <c r="G40" s="7">
        <v>10820</v>
      </c>
      <c r="H40" s="7">
        <v>3893</v>
      </c>
      <c r="I40" s="7">
        <v>3262</v>
      </c>
      <c r="J40" s="36">
        <v>11658</v>
      </c>
      <c r="K40" s="43">
        <f t="shared" si="2"/>
        <v>209538</v>
      </c>
      <c r="L40" s="13">
        <f t="shared" si="3"/>
        <v>0.14349558976606586</v>
      </c>
      <c r="M40" s="7">
        <v>1460240</v>
      </c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0"/>
      <c r="BM40" s="90"/>
      <c r="BN40" s="90"/>
      <c r="BO40" s="90"/>
      <c r="BP40" s="90"/>
      <c r="BQ40" s="90"/>
      <c r="BR40" s="90"/>
      <c r="BS40" s="90"/>
      <c r="BT40" s="90"/>
      <c r="BU40" s="90"/>
      <c r="BV40" s="90"/>
      <c r="BW40" s="90"/>
      <c r="BX40" s="90"/>
      <c r="BY40" s="90"/>
      <c r="BZ40" s="90"/>
    </row>
    <row r="41" spans="1:78" s="12" customFormat="1" ht="12.75">
      <c r="A41" s="12" t="s">
        <v>16</v>
      </c>
      <c r="B41" s="7">
        <v>52572</v>
      </c>
      <c r="C41" s="7">
        <v>2327</v>
      </c>
      <c r="D41" s="7">
        <v>4412</v>
      </c>
      <c r="E41" s="7">
        <v>4678</v>
      </c>
      <c r="F41" s="7">
        <v>17135</v>
      </c>
      <c r="G41" s="7">
        <v>1005</v>
      </c>
      <c r="H41" s="7">
        <v>80</v>
      </c>
      <c r="I41" s="7">
        <v>0</v>
      </c>
      <c r="J41" s="36">
        <v>0</v>
      </c>
      <c r="K41" s="43">
        <f t="shared" si="2"/>
        <v>82209</v>
      </c>
      <c r="L41" s="13">
        <f t="shared" si="3"/>
        <v>0.7545294344402225</v>
      </c>
      <c r="M41" s="7">
        <v>108954</v>
      </c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0"/>
      <c r="BQ41" s="90"/>
      <c r="BR41" s="90"/>
      <c r="BS41" s="90"/>
      <c r="BT41" s="90"/>
      <c r="BU41" s="90"/>
      <c r="BV41" s="90"/>
      <c r="BW41" s="90"/>
      <c r="BX41" s="90"/>
      <c r="BY41" s="90"/>
      <c r="BZ41" s="90"/>
    </row>
    <row r="42" spans="1:78" s="12" customFormat="1" ht="12.75">
      <c r="A42" s="12" t="s">
        <v>17</v>
      </c>
      <c r="B42" s="7">
        <v>109206</v>
      </c>
      <c r="C42" s="7">
        <v>3170</v>
      </c>
      <c r="D42" s="7">
        <v>2663</v>
      </c>
      <c r="E42" s="7">
        <v>10873</v>
      </c>
      <c r="F42" s="7">
        <v>20471</v>
      </c>
      <c r="G42" s="7">
        <v>2128</v>
      </c>
      <c r="H42" s="7">
        <v>16</v>
      </c>
      <c r="I42" s="7">
        <v>1113</v>
      </c>
      <c r="J42" s="36">
        <v>0</v>
      </c>
      <c r="K42" s="43">
        <f t="shared" si="2"/>
        <v>149640</v>
      </c>
      <c r="L42" s="13">
        <f t="shared" si="3"/>
        <v>0.805802814171015</v>
      </c>
      <c r="M42" s="7">
        <v>185703</v>
      </c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</row>
    <row r="43" spans="1:78" s="12" customFormat="1" ht="12.75">
      <c r="A43" s="12" t="s">
        <v>18</v>
      </c>
      <c r="B43" s="7">
        <v>89264</v>
      </c>
      <c r="C43" s="7">
        <v>5893</v>
      </c>
      <c r="D43" s="7">
        <v>10723</v>
      </c>
      <c r="E43" s="7">
        <v>2584</v>
      </c>
      <c r="F43" s="7">
        <v>12073</v>
      </c>
      <c r="G43" s="7">
        <v>3571</v>
      </c>
      <c r="H43" s="7">
        <v>857</v>
      </c>
      <c r="I43" s="7">
        <v>11971</v>
      </c>
      <c r="J43" s="36">
        <v>40</v>
      </c>
      <c r="K43" s="43">
        <f t="shared" si="2"/>
        <v>136936</v>
      </c>
      <c r="L43" s="13">
        <f t="shared" si="3"/>
        <v>0.19631275625770564</v>
      </c>
      <c r="M43" s="7">
        <v>697540</v>
      </c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0"/>
      <c r="BT43" s="90"/>
      <c r="BU43" s="90"/>
      <c r="BV43" s="90"/>
      <c r="BW43" s="90"/>
      <c r="BX43" s="90"/>
      <c r="BY43" s="90"/>
      <c r="BZ43" s="90"/>
    </row>
    <row r="44" spans="1:78" s="9" customFormat="1" ht="12.75">
      <c r="A44" s="9" t="s">
        <v>19</v>
      </c>
      <c r="B44" s="10">
        <v>2492</v>
      </c>
      <c r="C44" s="10">
        <v>866</v>
      </c>
      <c r="D44" s="10">
        <v>334</v>
      </c>
      <c r="E44" s="10">
        <v>7</v>
      </c>
      <c r="F44" s="10">
        <v>801</v>
      </c>
      <c r="G44" s="10">
        <v>290</v>
      </c>
      <c r="H44" s="10">
        <v>237</v>
      </c>
      <c r="I44" s="10">
        <v>900</v>
      </c>
      <c r="J44" s="37">
        <v>0</v>
      </c>
      <c r="K44" s="44">
        <f t="shared" si="2"/>
        <v>5927</v>
      </c>
      <c r="L44" s="11">
        <f t="shared" si="3"/>
        <v>0.028675239726358773</v>
      </c>
      <c r="M44" s="10">
        <v>206694</v>
      </c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</row>
    <row r="45" spans="1:78" s="9" customFormat="1" ht="12.75">
      <c r="A45" s="9" t="s">
        <v>20</v>
      </c>
      <c r="B45" s="10">
        <v>79502</v>
      </c>
      <c r="C45" s="10">
        <v>2088</v>
      </c>
      <c r="D45" s="10">
        <v>3836</v>
      </c>
      <c r="E45" s="10">
        <v>1458</v>
      </c>
      <c r="F45" s="10">
        <v>8251</v>
      </c>
      <c r="G45" s="10">
        <v>2814</v>
      </c>
      <c r="H45" s="10">
        <v>16</v>
      </c>
      <c r="I45" s="10">
        <v>8</v>
      </c>
      <c r="J45" s="37">
        <v>0</v>
      </c>
      <c r="K45" s="44">
        <f t="shared" si="2"/>
        <v>97973</v>
      </c>
      <c r="L45" s="11">
        <f t="shared" si="3"/>
        <v>0.49822521917780355</v>
      </c>
      <c r="M45" s="10">
        <v>196644</v>
      </c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</row>
    <row r="46" spans="1:78" s="9" customFormat="1" ht="12.75">
      <c r="A46" s="9" t="s">
        <v>21</v>
      </c>
      <c r="B46" s="10">
        <v>7271</v>
      </c>
      <c r="C46" s="10">
        <v>2939</v>
      </c>
      <c r="D46" s="10">
        <v>6554</v>
      </c>
      <c r="E46" s="10">
        <v>1118</v>
      </c>
      <c r="F46" s="10">
        <v>3021</v>
      </c>
      <c r="G46" s="10">
        <v>467</v>
      </c>
      <c r="H46" s="10">
        <v>605</v>
      </c>
      <c r="I46" s="10">
        <v>11063</v>
      </c>
      <c r="J46" s="37">
        <v>40</v>
      </c>
      <c r="K46" s="44">
        <f t="shared" si="2"/>
        <v>33038</v>
      </c>
      <c r="L46" s="11">
        <f t="shared" si="3"/>
        <v>0.11229699322234384</v>
      </c>
      <c r="M46" s="10">
        <v>294202</v>
      </c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</row>
    <row r="47" spans="1:78" s="12" customFormat="1" ht="12.75">
      <c r="A47" s="12" t="s">
        <v>22</v>
      </c>
      <c r="B47" s="7">
        <v>94</v>
      </c>
      <c r="C47" s="7">
        <v>284</v>
      </c>
      <c r="D47" s="7">
        <v>2</v>
      </c>
      <c r="E47" s="7">
        <v>2</v>
      </c>
      <c r="F47" s="7">
        <v>0</v>
      </c>
      <c r="G47" s="7">
        <v>77</v>
      </c>
      <c r="H47" s="7">
        <v>28</v>
      </c>
      <c r="I47" s="16">
        <v>33426</v>
      </c>
      <c r="J47" s="36">
        <v>0</v>
      </c>
      <c r="K47" s="43">
        <f t="shared" si="2"/>
        <v>33913</v>
      </c>
      <c r="L47" s="13">
        <f t="shared" si="3"/>
        <v>0.5723906292195517</v>
      </c>
      <c r="M47" s="7">
        <v>59248</v>
      </c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0"/>
      <c r="BH47" s="90"/>
      <c r="BI47" s="90"/>
      <c r="BJ47" s="90"/>
      <c r="BK47" s="90"/>
      <c r="BL47" s="90"/>
      <c r="BM47" s="90"/>
      <c r="BN47" s="90"/>
      <c r="BO47" s="90"/>
      <c r="BP47" s="90"/>
      <c r="BQ47" s="90"/>
      <c r="BR47" s="90"/>
      <c r="BS47" s="90"/>
      <c r="BT47" s="90"/>
      <c r="BU47" s="90"/>
      <c r="BV47" s="90"/>
      <c r="BW47" s="90"/>
      <c r="BX47" s="90"/>
      <c r="BY47" s="90"/>
      <c r="BZ47" s="90"/>
    </row>
    <row r="48" spans="1:78" s="15" customFormat="1" ht="12.75">
      <c r="A48" s="15" t="s">
        <v>23</v>
      </c>
      <c r="B48" s="16">
        <v>169</v>
      </c>
      <c r="C48" s="16">
        <v>55</v>
      </c>
      <c r="D48" s="16">
        <v>20</v>
      </c>
      <c r="E48" s="16">
        <v>0</v>
      </c>
      <c r="F48" s="16">
        <v>0</v>
      </c>
      <c r="G48" s="16">
        <v>0</v>
      </c>
      <c r="H48" s="16">
        <v>1</v>
      </c>
      <c r="I48" s="16">
        <v>48</v>
      </c>
      <c r="J48" s="38">
        <v>0</v>
      </c>
      <c r="K48" s="41">
        <f t="shared" si="2"/>
        <v>293</v>
      </c>
      <c r="L48" s="17">
        <f t="shared" si="3"/>
        <v>0.03955717564466046</v>
      </c>
      <c r="M48" s="16">
        <v>7407</v>
      </c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93"/>
      <c r="AL48" s="93"/>
      <c r="AM48" s="93"/>
      <c r="AN48" s="93"/>
      <c r="AO48" s="93"/>
      <c r="AP48" s="93"/>
      <c r="AQ48" s="93"/>
      <c r="AR48" s="93"/>
      <c r="AS48" s="93"/>
      <c r="AT48" s="93"/>
      <c r="AU48" s="93"/>
      <c r="AV48" s="93"/>
      <c r="AW48" s="93"/>
      <c r="AX48" s="93"/>
      <c r="AY48" s="93"/>
      <c r="AZ48" s="93"/>
      <c r="BA48" s="93"/>
      <c r="BB48" s="93"/>
      <c r="BC48" s="93"/>
      <c r="BD48" s="93"/>
      <c r="BE48" s="93"/>
      <c r="BF48" s="93"/>
      <c r="BG48" s="93"/>
      <c r="BH48" s="93"/>
      <c r="BI48" s="93"/>
      <c r="BJ48" s="93"/>
      <c r="BK48" s="93"/>
      <c r="BL48" s="93"/>
      <c r="BM48" s="93"/>
      <c r="BN48" s="93"/>
      <c r="BO48" s="93"/>
      <c r="BP48" s="93"/>
      <c r="BQ48" s="93"/>
      <c r="BR48" s="93"/>
      <c r="BS48" s="93"/>
      <c r="BT48" s="93"/>
      <c r="BU48" s="93"/>
      <c r="BV48" s="93"/>
      <c r="BW48" s="93"/>
      <c r="BX48" s="93"/>
      <c r="BY48" s="93"/>
      <c r="BZ48" s="93"/>
    </row>
    <row r="49" spans="14:78" s="30" customFormat="1" ht="11.25"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</row>
    <row r="50" spans="1:78" ht="15.75">
      <c r="A50" s="19" t="s">
        <v>35</v>
      </c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</row>
    <row r="51" spans="1:78" s="4" customFormat="1" ht="12.75">
      <c r="A51" s="3" t="s">
        <v>0</v>
      </c>
      <c r="B51" s="25" t="s">
        <v>70</v>
      </c>
      <c r="C51" s="4" t="s">
        <v>71</v>
      </c>
      <c r="D51" s="25" t="s">
        <v>72</v>
      </c>
      <c r="E51" s="25" t="s">
        <v>73</v>
      </c>
      <c r="F51" s="25" t="s">
        <v>82</v>
      </c>
      <c r="G51" s="25" t="s">
        <v>74</v>
      </c>
      <c r="H51" s="33" t="s">
        <v>83</v>
      </c>
      <c r="I51" s="85" t="s">
        <v>88</v>
      </c>
      <c r="J51" s="84"/>
      <c r="K51" s="83"/>
      <c r="L51" s="83"/>
      <c r="M51" s="83"/>
      <c r="N51" s="83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8"/>
    </row>
    <row r="52" spans="1:78" s="2" customFormat="1" ht="12.75">
      <c r="A52" s="23"/>
      <c r="B52" s="2" t="s">
        <v>1</v>
      </c>
      <c r="C52" s="2" t="s">
        <v>45</v>
      </c>
      <c r="D52" s="2" t="s">
        <v>1</v>
      </c>
      <c r="E52" s="2" t="s">
        <v>24</v>
      </c>
      <c r="F52" s="2" t="s">
        <v>36</v>
      </c>
      <c r="G52" s="2" t="s">
        <v>30</v>
      </c>
      <c r="H52" s="34" t="s">
        <v>84</v>
      </c>
      <c r="I52" s="86" t="s">
        <v>89</v>
      </c>
      <c r="J52" s="83"/>
      <c r="K52" s="83"/>
      <c r="L52" s="83"/>
      <c r="M52" s="83"/>
      <c r="N52" s="83"/>
      <c r="O52" s="75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</row>
    <row r="53" spans="1:78" s="2" customFormat="1" ht="12.75">
      <c r="A53" s="23"/>
      <c r="B53" s="2" t="s">
        <v>9</v>
      </c>
      <c r="C53" s="2" t="s">
        <v>46</v>
      </c>
      <c r="D53" s="2" t="s">
        <v>42</v>
      </c>
      <c r="E53" s="2" t="s">
        <v>9</v>
      </c>
      <c r="F53" s="54" t="s">
        <v>31</v>
      </c>
      <c r="G53" s="2" t="s">
        <v>40</v>
      </c>
      <c r="H53" s="34" t="s">
        <v>85</v>
      </c>
      <c r="I53" s="80" t="s">
        <v>90</v>
      </c>
      <c r="J53" s="83"/>
      <c r="K53" s="83"/>
      <c r="L53" s="83"/>
      <c r="M53" s="83"/>
      <c r="N53" s="83"/>
      <c r="O53" s="75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</row>
    <row r="54" spans="1:78" s="2" customFormat="1" ht="12.75">
      <c r="A54" s="23"/>
      <c r="B54" s="2" t="s">
        <v>34</v>
      </c>
      <c r="C54" s="2" t="s">
        <v>30</v>
      </c>
      <c r="D54" s="2" t="s">
        <v>43</v>
      </c>
      <c r="E54" s="2" t="s">
        <v>34</v>
      </c>
      <c r="F54" s="2" t="s">
        <v>37</v>
      </c>
      <c r="H54" s="34" t="s">
        <v>39</v>
      </c>
      <c r="I54" s="80" t="s">
        <v>91</v>
      </c>
      <c r="J54" s="83"/>
      <c r="K54" s="83"/>
      <c r="L54" s="83"/>
      <c r="M54" s="83"/>
      <c r="N54" s="83"/>
      <c r="O54" s="75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</row>
    <row r="55" spans="1:78" s="2" customFormat="1" ht="12.75">
      <c r="A55" s="23"/>
      <c r="C55" s="2" t="s">
        <v>41</v>
      </c>
      <c r="D55" s="2" t="s">
        <v>44</v>
      </c>
      <c r="F55" s="2" t="s">
        <v>81</v>
      </c>
      <c r="I55" s="80" t="s">
        <v>92</v>
      </c>
      <c r="J55" s="83"/>
      <c r="K55" s="83"/>
      <c r="L55" s="83"/>
      <c r="M55" s="83"/>
      <c r="N55" s="83"/>
      <c r="O55" s="75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</row>
    <row r="56" spans="1:78" s="2" customFormat="1" ht="12.75">
      <c r="A56" s="23"/>
      <c r="B56" s="26"/>
      <c r="C56" s="2" t="s">
        <v>34</v>
      </c>
      <c r="D56" s="2" t="s">
        <v>34</v>
      </c>
      <c r="F56" s="2" t="s">
        <v>34</v>
      </c>
      <c r="G56" s="26"/>
      <c r="H56" s="35"/>
      <c r="I56" s="80" t="s">
        <v>93</v>
      </c>
      <c r="J56" s="83"/>
      <c r="K56" s="83"/>
      <c r="L56" s="83"/>
      <c r="M56" s="83"/>
      <c r="N56" s="83"/>
      <c r="O56" s="75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</row>
    <row r="57" spans="1:78" s="5" customFormat="1" ht="12.75">
      <c r="A57" s="5" t="s">
        <v>13</v>
      </c>
      <c r="B57" s="6">
        <f>K18</f>
        <v>1300872</v>
      </c>
      <c r="C57" s="56">
        <f>-(B57-E57-F57)</f>
        <v>-56370</v>
      </c>
      <c r="D57" s="57">
        <f>B57+C57</f>
        <v>1244502</v>
      </c>
      <c r="E57" s="49">
        <f>K37</f>
        <v>915618</v>
      </c>
      <c r="F57" s="59">
        <v>328884</v>
      </c>
      <c r="G57" s="67">
        <v>1</v>
      </c>
      <c r="H57" s="71">
        <f>(E57/D57)</f>
        <v>0.7357304367530144</v>
      </c>
      <c r="I57" s="80" t="s">
        <v>94</v>
      </c>
      <c r="J57" s="82"/>
      <c r="K57" s="83"/>
      <c r="L57" s="83"/>
      <c r="M57" s="83"/>
      <c r="N57" s="83"/>
      <c r="O57" s="7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6"/>
      <c r="BM57" s="96"/>
      <c r="BN57" s="96"/>
      <c r="BO57" s="96"/>
      <c r="BP57" s="96"/>
      <c r="BQ57" s="96"/>
      <c r="BR57" s="96"/>
      <c r="BS57" s="96"/>
      <c r="BT57" s="96"/>
      <c r="BU57" s="96"/>
      <c r="BV57" s="96"/>
      <c r="BW57" s="96"/>
      <c r="BX57" s="96"/>
      <c r="BY57" s="96"/>
      <c r="BZ57" s="96"/>
    </row>
    <row r="58" spans="2:78" s="9" customFormat="1" ht="12.75">
      <c r="B58" s="10"/>
      <c r="C58" s="10"/>
      <c r="D58" s="55"/>
      <c r="G58" s="68"/>
      <c r="H58" s="72"/>
      <c r="I58" s="80" t="s">
        <v>95</v>
      </c>
      <c r="J58" s="83"/>
      <c r="K58" s="83"/>
      <c r="L58" s="83"/>
      <c r="M58" s="83"/>
      <c r="N58" s="83"/>
      <c r="O58" s="77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</row>
    <row r="59" spans="1:78" s="12" customFormat="1" ht="12.75">
      <c r="A59" s="12" t="s">
        <v>14</v>
      </c>
      <c r="B59" s="6">
        <f aca="true" t="shared" si="4" ref="B59:B68">K20</f>
        <v>403995</v>
      </c>
      <c r="C59" s="56">
        <f aca="true" t="shared" si="5" ref="C59:C68">-(B59-E59-F59)</f>
        <v>-14764.4702456042</v>
      </c>
      <c r="D59" s="57">
        <f aca="true" t="shared" si="6" ref="D59:D68">B59+C59</f>
        <v>389230.52975439583</v>
      </c>
      <c r="E59" s="49">
        <f aca="true" t="shared" si="7" ref="E59:E68">K39</f>
        <v>303089</v>
      </c>
      <c r="F59" s="60">
        <f>(B59-E59)/(B57-E57)*F57</f>
        <v>86141.5297543958</v>
      </c>
      <c r="G59" s="67">
        <f>F59/F57</f>
        <v>0.2619207068583324</v>
      </c>
      <c r="H59" s="71">
        <f aca="true" t="shared" si="8" ref="H59:H66">(E59/D59)</f>
        <v>0.7786876332420505</v>
      </c>
      <c r="I59" s="80" t="s">
        <v>96</v>
      </c>
      <c r="J59" s="82"/>
      <c r="K59" s="83"/>
      <c r="L59" s="83"/>
      <c r="M59" s="83"/>
      <c r="N59" s="83"/>
      <c r="O59" s="78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</row>
    <row r="60" spans="1:78" s="12" customFormat="1" ht="12.75">
      <c r="A60" s="12" t="s">
        <v>15</v>
      </c>
      <c r="B60" s="6">
        <f t="shared" si="4"/>
        <v>395260</v>
      </c>
      <c r="C60" s="56">
        <f t="shared" si="5"/>
        <v>-27174.666947001184</v>
      </c>
      <c r="D60" s="57">
        <f t="shared" si="6"/>
        <v>368085.3330529988</v>
      </c>
      <c r="E60" s="49">
        <f t="shared" si="7"/>
        <v>209538</v>
      </c>
      <c r="F60" s="60">
        <f>(B60-E60)/(B57-E57)*F57</f>
        <v>158547.33305299882</v>
      </c>
      <c r="G60" s="67">
        <f>F60/F57</f>
        <v>0.48207675974811426</v>
      </c>
      <c r="H60" s="71">
        <f t="shared" si="8"/>
        <v>0.5692647361470109</v>
      </c>
      <c r="I60" s="81"/>
      <c r="J60" s="82"/>
      <c r="K60" s="83"/>
      <c r="L60" s="83"/>
      <c r="M60" s="83"/>
      <c r="N60" s="83"/>
      <c r="O60" s="78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90"/>
      <c r="AC60" s="90"/>
      <c r="AD60" s="90"/>
      <c r="AE60" s="90"/>
      <c r="AF60" s="90"/>
      <c r="AG60" s="90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  <c r="AU60" s="90"/>
      <c r="AV60" s="90"/>
      <c r="AW60" s="90"/>
      <c r="AX60" s="90"/>
      <c r="AY60" s="90"/>
      <c r="AZ60" s="90"/>
      <c r="BA60" s="90"/>
      <c r="BB60" s="90"/>
      <c r="BC60" s="90"/>
      <c r="BD60" s="90"/>
      <c r="BE60" s="90"/>
      <c r="BF60" s="90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</row>
    <row r="61" spans="1:78" s="12" customFormat="1" ht="12.75">
      <c r="A61" s="12" t="s">
        <v>16</v>
      </c>
      <c r="B61" s="6">
        <f t="shared" si="4"/>
        <v>100060</v>
      </c>
      <c r="C61" s="56">
        <f t="shared" si="5"/>
        <v>-2611.94139450856</v>
      </c>
      <c r="D61" s="57">
        <f t="shared" si="6"/>
        <v>97448.05860549145</v>
      </c>
      <c r="E61" s="49">
        <f t="shared" si="7"/>
        <v>82209</v>
      </c>
      <c r="F61" s="60">
        <f>(B61-E61)/(B57-E57)*F57</f>
        <v>15239.05860549144</v>
      </c>
      <c r="G61" s="67">
        <f>F61/F57</f>
        <v>0.046335664263057616</v>
      </c>
      <c r="H61" s="71">
        <f t="shared" si="8"/>
        <v>0.8436186536338787</v>
      </c>
      <c r="I61" s="86" t="s">
        <v>97</v>
      </c>
      <c r="J61" s="82"/>
      <c r="K61" s="83"/>
      <c r="L61" s="83"/>
      <c r="M61" s="83"/>
      <c r="N61" s="83"/>
      <c r="O61" s="78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</row>
    <row r="62" spans="1:78" s="12" customFormat="1" ht="12.75">
      <c r="A62" s="12" t="s">
        <v>17</v>
      </c>
      <c r="B62" s="6">
        <f t="shared" si="4"/>
        <v>169630</v>
      </c>
      <c r="C62" s="56">
        <f t="shared" si="5"/>
        <v>-2924.917846407825</v>
      </c>
      <c r="D62" s="57">
        <f t="shared" si="6"/>
        <v>166705.08215359217</v>
      </c>
      <c r="E62" s="49">
        <f t="shared" si="7"/>
        <v>149640</v>
      </c>
      <c r="F62" s="60">
        <f>(B62-E62)/(B57-E57)*F57</f>
        <v>17065.082153592175</v>
      </c>
      <c r="G62" s="67">
        <f>F62/F57</f>
        <v>0.0518878454214622</v>
      </c>
      <c r="H62" s="71">
        <f t="shared" si="8"/>
        <v>0.8976331019238548</v>
      </c>
      <c r="I62" s="86" t="s">
        <v>98</v>
      </c>
      <c r="J62" s="82"/>
      <c r="K62" s="83"/>
      <c r="L62" s="83"/>
      <c r="M62" s="83"/>
      <c r="N62" s="83"/>
      <c r="O62" s="78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</row>
    <row r="63" spans="1:78" s="12" customFormat="1" ht="12.75">
      <c r="A63" s="12" t="s">
        <v>18</v>
      </c>
      <c r="B63" s="6">
        <f t="shared" si="4"/>
        <v>227785</v>
      </c>
      <c r="C63" s="56">
        <f t="shared" si="5"/>
        <v>-13292.939541185813</v>
      </c>
      <c r="D63" s="57">
        <f t="shared" si="6"/>
        <v>214492.0604588142</v>
      </c>
      <c r="E63" s="49">
        <f t="shared" si="7"/>
        <v>136936</v>
      </c>
      <c r="F63" s="60">
        <f>(B63-E63)/(B57-E57)*F57</f>
        <v>77556.06045881419</v>
      </c>
      <c r="G63" s="67">
        <f>F63/F57</f>
        <v>0.2358158513604012</v>
      </c>
      <c r="H63" s="71">
        <f t="shared" si="8"/>
        <v>0.6384199009841385</v>
      </c>
      <c r="I63" s="86" t="s">
        <v>99</v>
      </c>
      <c r="J63" s="82"/>
      <c r="K63" s="83"/>
      <c r="L63" s="83"/>
      <c r="M63" s="83"/>
      <c r="N63" s="83"/>
      <c r="O63" s="78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</row>
    <row r="64" spans="1:78" s="9" customFormat="1" ht="12.75">
      <c r="A64" s="9" t="s">
        <v>19</v>
      </c>
      <c r="B64" s="14">
        <f t="shared" si="4"/>
        <v>33029</v>
      </c>
      <c r="C64" s="63">
        <f t="shared" si="5"/>
        <v>-3965.5389431388103</v>
      </c>
      <c r="D64" s="62">
        <f t="shared" si="6"/>
        <v>29063.46105686119</v>
      </c>
      <c r="E64" s="52">
        <f t="shared" si="7"/>
        <v>5927</v>
      </c>
      <c r="F64" s="53">
        <f>(B64-E64)/(B57-E57)*F57</f>
        <v>23136.46105686119</v>
      </c>
      <c r="G64" s="69">
        <f>F64/F57</f>
        <v>0.07034839352738713</v>
      </c>
      <c r="H64" s="73">
        <f t="shared" si="8"/>
        <v>0.2039330411613443</v>
      </c>
      <c r="I64" s="86" t="s">
        <v>100</v>
      </c>
      <c r="J64" s="83"/>
      <c r="K64" s="83"/>
      <c r="L64" s="83"/>
      <c r="M64" s="83"/>
      <c r="N64" s="83"/>
      <c r="O64" s="77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</row>
    <row r="65" spans="1:78" s="9" customFormat="1" ht="12.75">
      <c r="A65" s="9" t="s">
        <v>20</v>
      </c>
      <c r="B65" s="14">
        <f t="shared" si="4"/>
        <v>137362</v>
      </c>
      <c r="C65" s="63">
        <f t="shared" si="5"/>
        <v>-5763.361133174476</v>
      </c>
      <c r="D65" s="62">
        <f t="shared" si="6"/>
        <v>131598.63886682552</v>
      </c>
      <c r="E65" s="52">
        <f t="shared" si="7"/>
        <v>97973</v>
      </c>
      <c r="F65" s="53">
        <f>(B65-E65)/(B57-E57)*F57</f>
        <v>33625.638866825524</v>
      </c>
      <c r="G65" s="69">
        <f>F65/F57</f>
        <v>0.10224163798429088</v>
      </c>
      <c r="H65" s="73">
        <f t="shared" si="8"/>
        <v>0.7444833840503942</v>
      </c>
      <c r="I65" s="86" t="s">
        <v>101</v>
      </c>
      <c r="J65" s="83"/>
      <c r="K65" s="83"/>
      <c r="L65" s="83"/>
      <c r="M65" s="83"/>
      <c r="N65" s="83"/>
      <c r="O65" s="77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</row>
    <row r="66" spans="1:78" s="9" customFormat="1" ht="12.75">
      <c r="A66" s="9" t="s">
        <v>21</v>
      </c>
      <c r="B66" s="14">
        <f t="shared" si="4"/>
        <v>57393</v>
      </c>
      <c r="C66" s="63">
        <f t="shared" si="5"/>
        <v>-3563.6005077169866</v>
      </c>
      <c r="D66" s="62">
        <f t="shared" si="6"/>
        <v>53829.39949228302</v>
      </c>
      <c r="E66" s="52">
        <f t="shared" si="7"/>
        <v>33038</v>
      </c>
      <c r="F66" s="53">
        <f>(B66-E66)/(B57-E57)*F57</f>
        <v>20791.399492283013</v>
      </c>
      <c r="G66" s="69">
        <f>F66/F57</f>
        <v>0.06321803277837479</v>
      </c>
      <c r="H66" s="73">
        <f t="shared" si="8"/>
        <v>0.6137538280496019</v>
      </c>
      <c r="I66" s="86" t="s">
        <v>102</v>
      </c>
      <c r="J66" s="83"/>
      <c r="K66" s="83"/>
      <c r="L66" s="83"/>
      <c r="M66" s="83"/>
      <c r="N66" s="83"/>
      <c r="O66" s="77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</row>
    <row r="67" spans="1:78" s="12" customFormat="1" ht="12.75">
      <c r="A67" s="12" t="s">
        <v>22</v>
      </c>
      <c r="B67" s="6">
        <f t="shared" si="4"/>
        <v>2926</v>
      </c>
      <c r="C67" s="56">
        <f t="shared" si="5"/>
        <v>4533.988459561744</v>
      </c>
      <c r="D67" s="57">
        <f t="shared" si="6"/>
        <v>7459.988459561744</v>
      </c>
      <c r="E67" s="49">
        <f t="shared" si="7"/>
        <v>33913</v>
      </c>
      <c r="F67" s="60">
        <f>(B67-E67)/(B57-E57)*F57</f>
        <v>-26453.011540438256</v>
      </c>
      <c r="G67" s="67">
        <f>F67/F57</f>
        <v>-0.08043264962855674</v>
      </c>
      <c r="H67" s="71">
        <v>0</v>
      </c>
      <c r="I67" s="86" t="s">
        <v>103</v>
      </c>
      <c r="J67" s="82"/>
      <c r="K67" s="83"/>
      <c r="L67" s="83"/>
      <c r="M67" s="83"/>
      <c r="N67" s="83"/>
      <c r="O67" s="78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</row>
    <row r="68" spans="1:78" s="15" customFormat="1" ht="12.75">
      <c r="A68" s="12" t="s">
        <v>23</v>
      </c>
      <c r="B68" s="7">
        <f t="shared" si="4"/>
        <v>1216</v>
      </c>
      <c r="C68" s="66">
        <f t="shared" si="5"/>
        <v>-135.05248485414825</v>
      </c>
      <c r="D68" s="58">
        <f t="shared" si="6"/>
        <v>1080.9475151458519</v>
      </c>
      <c r="E68" s="51">
        <f t="shared" si="7"/>
        <v>293</v>
      </c>
      <c r="F68" s="60">
        <f>(B68-E68)/(B57-E57)*F57</f>
        <v>787.9475151458518</v>
      </c>
      <c r="G68" s="70">
        <f>F68/F57</f>
        <v>0.002395821977189075</v>
      </c>
      <c r="H68" s="74">
        <f>(E68/D68)</f>
        <v>0.27105848886702477</v>
      </c>
      <c r="I68" s="87" t="s">
        <v>104</v>
      </c>
      <c r="J68" s="82"/>
      <c r="K68" s="83"/>
      <c r="L68" s="83"/>
      <c r="M68" s="83"/>
      <c r="N68" s="83"/>
      <c r="O68" s="79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93"/>
      <c r="BS68" s="93"/>
      <c r="BT68" s="93"/>
      <c r="BU68" s="93"/>
      <c r="BV68" s="93"/>
      <c r="BW68" s="93"/>
      <c r="BX68" s="93"/>
      <c r="BY68" s="93"/>
      <c r="BZ68" s="93"/>
    </row>
    <row r="69" spans="9:78" ht="12.75">
      <c r="I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</row>
    <row r="70" spans="14:78" ht="12.75"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</row>
    <row r="71" spans="4:78" ht="12.75">
      <c r="D71" s="25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61"/>
      <c r="BV71" s="61"/>
      <c r="BW71" s="61"/>
      <c r="BX71" s="61"/>
      <c r="BY71" s="61"/>
      <c r="BZ71" s="61"/>
    </row>
    <row r="72" spans="14:78" ht="12.75"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</row>
    <row r="73" spans="14:78" ht="12.75"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</row>
    <row r="74" spans="14:78" ht="12.75"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1"/>
      <c r="BY74" s="61"/>
      <c r="BZ74" s="61"/>
    </row>
    <row r="75" spans="14:78" ht="12.75"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</row>
    <row r="76" spans="14:78" ht="12.75"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</row>
    <row r="77" spans="14:78" ht="12.75"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1"/>
      <c r="BX77" s="61"/>
      <c r="BY77" s="61"/>
      <c r="BZ77" s="61"/>
    </row>
    <row r="78" spans="14:78" ht="12.75"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</row>
    <row r="79" spans="14:78" ht="12.75"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</row>
    <row r="80" spans="14:78" ht="12.75"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</row>
    <row r="81" spans="14:78" ht="12.75"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</row>
    <row r="82" spans="14:78" ht="12.75"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350-G2</cp:lastModifiedBy>
  <cp:lastPrinted>2017-03-20T19:19:33Z</cp:lastPrinted>
  <dcterms:modified xsi:type="dcterms:W3CDTF">2017-08-11T21:45:38Z</dcterms:modified>
  <cp:category/>
  <cp:version/>
  <cp:contentType/>
  <cp:contentStatus/>
</cp:coreProperties>
</file>